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21696" firstSheet="6" activeTab="6"/>
  </bookViews>
  <sheets>
    <sheet name="申报情况汇总表" sheetId="1" state="hidden" r:id="rId1"/>
    <sheet name="审核情况汇总表" sheetId="3" state="hidden" r:id="rId2"/>
    <sheet name="审核情况汇总表1" sheetId="6" state="hidden" r:id="rId3"/>
    <sheet name="专项拟安排表" sheetId="4" state="hidden" r:id="rId4"/>
    <sheet name="专项拟安排表 (元)" sheetId="15" state="hidden" r:id="rId5"/>
    <sheet name="专项拟安排表 (2)" sheetId="11" state="hidden" r:id="rId6"/>
    <sheet name="附件1-资金拟安排表" sheetId="17" r:id="rId7"/>
    <sheet name="Sheet1" sheetId="5" state="hidden" r:id="rId8"/>
  </sheets>
  <definedNames>
    <definedName name="_xlnm._FilterDatabase" localSheetId="0" hidden="1">申报情况汇总表!$A$4:$I$61</definedName>
    <definedName name="_xlnm._FilterDatabase" localSheetId="1" hidden="1">审核情况汇总表!$A$4:$M$54</definedName>
    <definedName name="_xlnm._FilterDatabase" localSheetId="2" hidden="1">审核情况汇总表1!$A$4:$L$55</definedName>
    <definedName name="_xlnm.Print_Area" localSheetId="0">申报情况汇总表!$A$1:$I$61</definedName>
    <definedName name="_xlnm.Print_Area" localSheetId="1">审核情况汇总表!$A$1:$L$54</definedName>
    <definedName name="_xlnm.Print_Area" localSheetId="3">专项拟安排表!$A$1:$I$22</definedName>
    <definedName name="_xlnm.Print_Area" localSheetId="2">审核情况汇总表1!$A$1:$L$54</definedName>
    <definedName name="_xlnm.Print_Area" localSheetId="5">'专项拟安排表 (2)'!$A$1:$I$22</definedName>
    <definedName name="_xlnm.Print_Area" localSheetId="4">'专项拟安排表 (元)'!$A$1:$H$22</definedName>
    <definedName name="_xlnm.Print_Area" localSheetId="6">'附件1-资金拟安排表'!$A$1:$H$20</definedName>
    <definedName name="_xlnm.Print_Titles" localSheetId="6">'附件1-资金拟安排表'!$4:$4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<sst xmlns="http://schemas.openxmlformats.org/spreadsheetml/2006/main" count="1076" uniqueCount="221">
  <si>
    <t>附件1</t>
  </si>
  <si>
    <t>2023年国际消费中心城市专项资金（支持老字号创新发展）
申报情况汇总表</t>
  </si>
  <si>
    <t>单位：元</t>
  </si>
  <si>
    <t>序号</t>
  </si>
  <si>
    <t>行政区</t>
  </si>
  <si>
    <t>排序</t>
  </si>
  <si>
    <t>单位名称</t>
  </si>
  <si>
    <t>类别</t>
  </si>
  <si>
    <t>第一次资料提交
申请发生金额</t>
  </si>
  <si>
    <t>补充资料提交后
申请发生金额</t>
  </si>
  <si>
    <t>第一次资料提交
申请补贴金额</t>
  </si>
  <si>
    <t>补充资料提交后
申请补贴金额</t>
  </si>
  <si>
    <r>
      <rPr>
        <b/>
        <sz val="11"/>
        <color theme="1"/>
        <rFont val="宋体"/>
        <charset val="134"/>
      </rPr>
      <t>（一）国货潮品研发、品牌升级硬件投资费用补贴（</t>
    </r>
    <r>
      <rPr>
        <b/>
        <sz val="11"/>
        <color theme="1"/>
        <rFont val="Times New Roman"/>
        <charset val="134"/>
      </rPr>
      <t>16</t>
    </r>
    <r>
      <rPr>
        <b/>
        <sz val="11"/>
        <color theme="1"/>
        <rFont val="宋体"/>
        <charset val="134"/>
      </rPr>
      <t>项）</t>
    </r>
  </si>
  <si>
    <t>江汉区</t>
  </si>
  <si>
    <t>武汉德华楼餐饮管理有限公司</t>
  </si>
  <si>
    <t>中华老字号</t>
  </si>
  <si>
    <t>武汉市江汉区老万成商贸有限责任公司</t>
  </si>
  <si>
    <t>湖北老字号</t>
  </si>
  <si>
    <t>武汉精益眼镜有限公司</t>
  </si>
  <si>
    <t>武汉蔡林记商贸有限公司</t>
  </si>
  <si>
    <t>武汉市汪玉霞食品工业公司</t>
  </si>
  <si>
    <t>武汉盛锡福帽业有限责任公司</t>
  </si>
  <si>
    <t>汉阳区</t>
  </si>
  <si>
    <t>黄鹤楼酒业有限公司</t>
  </si>
  <si>
    <t>健民药业集团股份有限公司</t>
  </si>
  <si>
    <t>江岸区</t>
  </si>
  <si>
    <t>武汉老通城食品股份有限公司</t>
  </si>
  <si>
    <t>武汉三镇民生餐饮服务有限公司</t>
  </si>
  <si>
    <t>武昌区</t>
  </si>
  <si>
    <t>武汉晶钰珠宝首饰有限公司</t>
  </si>
  <si>
    <t>中华老字号
（湖北省工艺美术服务部有限公司）</t>
  </si>
  <si>
    <t>武汉曹祥泰食品有限责任公司</t>
  </si>
  <si>
    <t>武汉扬子江乳业食品有限公司</t>
  </si>
  <si>
    <t>东湖高新区</t>
  </si>
  <si>
    <t>武汉天龙大中华酒店有限责任公司</t>
  </si>
  <si>
    <t>武汉老字号</t>
  </si>
  <si>
    <t>国药集团中联药业有限公司</t>
  </si>
  <si>
    <t>洪山区</t>
  </si>
  <si>
    <t>马应龙药业集团股份有限公司</t>
  </si>
  <si>
    <t>小计：</t>
  </si>
  <si>
    <r>
      <rPr>
        <b/>
        <sz val="11"/>
        <color theme="1"/>
        <rFont val="宋体"/>
        <charset val="134"/>
      </rPr>
      <t>（二）开设新型门店补贴（</t>
    </r>
    <r>
      <rPr>
        <b/>
        <sz val="11"/>
        <color theme="1"/>
        <rFont val="Times New Roman"/>
        <charset val="134"/>
      </rPr>
      <t>5</t>
    </r>
    <r>
      <rPr>
        <b/>
        <sz val="11"/>
        <color theme="1"/>
        <rFont val="宋体"/>
        <charset val="134"/>
      </rPr>
      <t>项）</t>
    </r>
  </si>
  <si>
    <r>
      <rPr>
        <b/>
        <sz val="11"/>
        <color theme="1"/>
        <rFont val="宋体"/>
        <charset val="134"/>
      </rPr>
      <t>（三）设立专区专柜补贴（</t>
    </r>
    <r>
      <rPr>
        <b/>
        <sz val="11"/>
        <color theme="1"/>
        <rFont val="Times New Roman"/>
        <charset val="134"/>
      </rPr>
      <t>1</t>
    </r>
    <r>
      <rPr>
        <b/>
        <sz val="11"/>
        <color theme="1"/>
        <rFont val="宋体"/>
        <charset val="134"/>
      </rPr>
      <t>项）</t>
    </r>
  </si>
  <si>
    <t>经营地址</t>
  </si>
  <si>
    <t>第二次资料提交
申请补贴金额</t>
  </si>
  <si>
    <t>武汉天河机场T3航站楼4D2-03-04商铺</t>
  </si>
  <si>
    <r>
      <rPr>
        <b/>
        <sz val="11"/>
        <color theme="1"/>
        <rFont val="宋体"/>
        <charset val="134"/>
      </rPr>
      <t>（四）老字号参展补贴（</t>
    </r>
    <r>
      <rPr>
        <b/>
        <sz val="11"/>
        <color theme="1"/>
        <rFont val="Times New Roman"/>
        <charset val="134"/>
      </rPr>
      <t>1</t>
    </r>
    <r>
      <rPr>
        <b/>
        <sz val="11"/>
        <color theme="1"/>
        <rFont val="宋体"/>
        <charset val="134"/>
      </rPr>
      <t>项）</t>
    </r>
  </si>
  <si>
    <t>参展名称</t>
  </si>
  <si>
    <t>1.新晋老字号精品和技艺展示推广及促消费活动</t>
  </si>
  <si>
    <t>1.第110届全国糖酒商品交易会
2.第二十届中国（深圳）国际文化产业博览交易会（非遗老字号工艺美术展）</t>
  </si>
  <si>
    <t>1.中国药店年度发展报告会(2023-2024)百强会
2.2024乌镇健康大会
3.第十七届西普会</t>
  </si>
  <si>
    <t>1.中国粽子文化节暨节令食品展览会</t>
  </si>
  <si>
    <t>（五）进驻“四站一场”(武汉火车站、汉口火车站、武昌火车站、武汉东站，天河机场)补贴（2项）</t>
  </si>
  <si>
    <t>1.开设于检票口内：汉口站候车室二层中央通道西侧由南向北第四间
2.开设于检票口外：武汉天河机场T3航站楼4D2-03-04商铺</t>
  </si>
  <si>
    <t>1.开设于检票口外：湖北省武汉市洪山区武汉火车站东广场综合楼B1</t>
  </si>
  <si>
    <t>（六）海外开店补贴（1项）</t>
  </si>
  <si>
    <t>门店开设城市</t>
  </si>
  <si>
    <t>新加坡</t>
  </si>
  <si>
    <t>（七）新获评老字号补贴（1项）</t>
  </si>
  <si>
    <t>获评品牌</t>
  </si>
  <si>
    <t>德华楼</t>
  </si>
  <si>
    <t>武汉精益</t>
  </si>
  <si>
    <t>蔡林记</t>
  </si>
  <si>
    <t>汪玉霞</t>
  </si>
  <si>
    <t>武汉市国漆有限公司</t>
  </si>
  <si>
    <t>黄鹤</t>
  </si>
  <si>
    <t>中联</t>
  </si>
  <si>
    <t>合计：</t>
  </si>
  <si>
    <t>附件2</t>
  </si>
  <si>
    <r>
      <rPr>
        <b/>
        <sz val="20"/>
        <color rgb="FF000000"/>
        <rFont val="Times New Roman"/>
        <charset val="134"/>
      </rPr>
      <t>2023</t>
    </r>
    <r>
      <rPr>
        <b/>
        <sz val="20"/>
        <color rgb="FF000000"/>
        <rFont val="方正小标宋简体"/>
        <charset val="134"/>
      </rPr>
      <t>年国际消费中心城市专项资金（支持老字号创新发展）审核情况汇总表</t>
    </r>
  </si>
  <si>
    <t>申请发生金额</t>
  </si>
  <si>
    <t>申请补贴金额</t>
  </si>
  <si>
    <t>费用名称</t>
  </si>
  <si>
    <t>审定发生金额</t>
  </si>
  <si>
    <t>审核情况</t>
  </si>
  <si>
    <t>审减补贴金额</t>
  </si>
  <si>
    <t>审定补贴金额</t>
  </si>
  <si>
    <r>
      <rPr>
        <b/>
        <sz val="10"/>
        <color rgb="FF000000"/>
        <rFont val="宋体"/>
        <charset val="134"/>
        <scheme val="minor"/>
      </rPr>
      <t>（一）国货潮品研发、品牌升级硬件投资费用补贴（</t>
    </r>
    <r>
      <rPr>
        <b/>
        <sz val="11"/>
        <color theme="1"/>
        <rFont val="Times New Roman"/>
        <charset val="134"/>
      </rPr>
      <t>16</t>
    </r>
    <r>
      <rPr>
        <b/>
        <sz val="11"/>
        <color theme="1"/>
        <rFont val="宋体"/>
        <charset val="134"/>
      </rPr>
      <t>项）</t>
    </r>
  </si>
  <si>
    <t>品牌形象提升</t>
  </si>
  <si>
    <t>尾款57500元尚未支付、资料未见发票或回单20608.8元，均予以审减；
补贴金额无影响</t>
  </si>
  <si>
    <t>-</t>
  </si>
  <si>
    <t>国货潮品研发
品牌形象提升</t>
  </si>
  <si>
    <t>研发技术服务费未见硬件清单且为服务类发票金额241704.7元，广告制作费为服务发票未区分人工费用金额18371元，均予以审减；
审减补贴金额135167.1元</t>
  </si>
  <si>
    <t>符合要求，无审减</t>
  </si>
  <si>
    <t>建筑服务费、劳务费发票未剔除人工金额共966150.5元，办公用品255.58元，人工费用300元，均予以审减；
补贴金额无影响</t>
  </si>
  <si>
    <t>国货潮品研发</t>
  </si>
  <si>
    <t>发票及付款日期在2023年10月之前，未在规定时间，金额共588584.16元，予以审减；
审减补贴金额176575.25元</t>
  </si>
  <si>
    <t>尾款102524.59元尚未支付予以审减；
审减补贴金额26232.79元</t>
  </si>
  <si>
    <t>武汉天龙金地科技开发有限公司</t>
  </si>
  <si>
    <t>中华老字号
（武汉天龙黄鹤楼酒业有限公司）</t>
  </si>
  <si>
    <t>弱电系统6450为质押金未支付，咖啡机404元未见发票与付款信息，均予以审减
补贴金额无影响</t>
  </si>
  <si>
    <t>标识牌匾无老字号标识，申报金额23800元；人工费用9667.6元，均予以审减；
审减补贴金额10040.25元</t>
  </si>
  <si>
    <t>审减人工费用2.3万元；
审减补贴金额47.1元</t>
  </si>
  <si>
    <t>中华老字号
（湖北省工艺美术服务部）</t>
  </si>
  <si>
    <t>付款方为个人而非申报单位，无发票仅为收据不予通过</t>
  </si>
  <si>
    <t>空调系统安装改造项目中3万元于2024年10月付款，超出规定时间，予以审减；
补贴金额无影响</t>
  </si>
  <si>
    <t>审减未见付款金额38.54万元；
补贴金额无影响</t>
  </si>
  <si>
    <t>剔除软件31350元，予以审减；
补贴金额无影响</t>
  </si>
  <si>
    <t>江夏区</t>
  </si>
  <si>
    <t>（二）开设新型门店补贴（5项）</t>
  </si>
  <si>
    <t>收银监控系统</t>
  </si>
  <si>
    <t>软件信息</t>
  </si>
  <si>
    <t>技术服务</t>
  </si>
  <si>
    <t>显示屏购买款项5.1万元，未见合同仅表明为设备购入，予以审减；
审减补贴金额15299.99元</t>
  </si>
  <si>
    <t>数字信息智能化设备</t>
  </si>
  <si>
    <t>数字化系统</t>
  </si>
  <si>
    <t>进销存系统发票与付款日期在2023年9月，超出规定时间，审减1498元；
审减补贴金额447.8元。</t>
  </si>
  <si>
    <t>（三）设立专区专柜补贴（1项）</t>
  </si>
  <si>
    <t>位于机场航站楼，而非大型商超、便利店连锁门店内，不符合要求予以审减</t>
  </si>
  <si>
    <t>（四）老字号参展补贴（1项）</t>
  </si>
  <si>
    <t>已提交参展通知、展位合同、活动照片、发票及银行回单</t>
  </si>
  <si>
    <t>已提供展位合同、活动照片、发票及银行回单</t>
  </si>
  <si>
    <t>已于现场实地考察，店铺正常营业</t>
  </si>
  <si>
    <t>已提供门店照片、营业执照、门店租赁合同</t>
  </si>
  <si>
    <t>《商务部等5部门关于公布第三批中华老字号名单的通知》-280号“德华楼”</t>
  </si>
  <si>
    <t>《商务部等5部门关于公布第三批中华老字号名单的通知》-279号“武汉精益”</t>
  </si>
  <si>
    <t>《商务部等5部门关于公布第三批中华老字号名单的通知》-273号“蔡林记”</t>
  </si>
  <si>
    <t>《商务部等5部门关于公布第三批中华老字号名单的通知》-274号“汪玉霞”</t>
  </si>
  <si>
    <t>武汉国漆有限公司</t>
  </si>
  <si>
    <t>《商务部等5部门关于公布第三批中华老字号名单的通知》-278号“黄鹤”</t>
  </si>
  <si>
    <t>《商务部等5部门关于公布第三批中华老字号名单的通知》-373号“中联”</t>
  </si>
  <si>
    <r>
      <rPr>
        <sz val="20"/>
        <color rgb="FF000000"/>
        <rFont val="Times New Roman"/>
        <charset val="134"/>
      </rPr>
      <t>2023</t>
    </r>
    <r>
      <rPr>
        <sz val="20"/>
        <color rgb="FF000000"/>
        <rFont val="方正小标宋简体"/>
        <charset val="134"/>
      </rPr>
      <t>年国际消费中心城市专项资金（支持老字号创新发展）审核情况汇总表</t>
    </r>
  </si>
  <si>
    <t>申请发生
金额</t>
  </si>
  <si>
    <t>申请补贴
金额</t>
  </si>
  <si>
    <t>审定项目</t>
  </si>
  <si>
    <t>审定发生
金额</t>
  </si>
  <si>
    <t>审减理由</t>
  </si>
  <si>
    <t>对购买设备以及工厂、公司和吉庆街店的装修建材予以认定</t>
  </si>
  <si>
    <t>①费用发生单位非申报单位
②部分发票未见（灯具，奖牌，窗帘）
③专用发票增值税税金</t>
  </si>
  <si>
    <t>硬件</t>
  </si>
  <si>
    <t>新型</t>
  </si>
  <si>
    <t>参展</t>
  </si>
  <si>
    <t>①对国货潮品酸梅汤的研发予以认定
②对购买设备以及工厂、公司和吉庆街店等门店的装修建材予以认定</t>
  </si>
  <si>
    <t>①研发技术服务费未见硬件清单且为服务类发票
②部分发票及回单未提供
③专用发票增值税税金</t>
  </si>
  <si>
    <t>对购买设备以及医疗器材予以认定</t>
  </si>
  <si>
    <t>①门店购置的展柜属于基本设备，不认定为品牌升级设备</t>
  </si>
  <si>
    <t>对购买设备以及取水楼店等门店的装修建材予以认定</t>
  </si>
  <si>
    <t>①费用发生单位非申报单位
②部分工程包含人工费用未进行剔除</t>
  </si>
  <si>
    <t>健民</t>
  </si>
  <si>
    <t>①对国货潮品樱花类糕点的研发予以认定
②对购买设备以及非遗文化馆等门店的装修建材予以认定</t>
  </si>
  <si>
    <t>①部分发票日期以及实际付款日期早于补助日期
②专用发票增值税税金</t>
  </si>
  <si>
    <t>扬子江</t>
  </si>
  <si>
    <t>对江汉区店的改造费用予以认定</t>
  </si>
  <si>
    <t>①付款信息仅提供支付37,475.41元预付款
②专用发票增值税税金</t>
  </si>
  <si>
    <t>老通城</t>
  </si>
  <si>
    <t>对厂区装修建材更新予以认定</t>
  </si>
  <si>
    <t>票据信息为广告服务费未见合同签订明细</t>
  </si>
  <si>
    <t>对购买设备以及草本茶咖等门店的装修建材予以认定</t>
  </si>
  <si>
    <t>费用发生单位非申报单位，为申报单位90%控股的健民叶开泰国医投资（湖北）有限公司旗下的的全资子公司</t>
  </si>
  <si>
    <t>对购买设备和吉庆街门店等门店的装修建材费用予以认定</t>
  </si>
  <si>
    <t>①费用发生单位非申报单位
②申报金额含安装人工费用
③标识牌匾无老字号标识
④专用发票增值税税金</t>
  </si>
  <si>
    <t>对购买设备以及二七路店装修建材费用予以认定</t>
  </si>
  <si>
    <t>装修工程等中的人工费用</t>
  </si>
  <si>
    <t>对新天地店等门店的装修建材费用予以认定</t>
  </si>
  <si>
    <t>费用发生单位非申报单位，付款为个人</t>
  </si>
  <si>
    <t>对购买设备以及解放路店等门店的装修建材费用予以认定</t>
  </si>
  <si>
    <t>装修施工、工厂改造均未提供建安耗材明细</t>
  </si>
  <si>
    <t>对购买设备以及昙华林旗舰店的装修建材费用予以认定</t>
  </si>
  <si>
    <t>专用发票增值税税金</t>
  </si>
  <si>
    <t>对购买设备以及江汉路店的装修建材费用予以认定</t>
  </si>
  <si>
    <t>购买打印机和电脑等均为一般通用设备，不认定为品牌升级设备</t>
  </si>
  <si>
    <t>对购买设备以及中联大药房的装修建材费用予以认定</t>
  </si>
  <si>
    <t>①对国货潮品眼膜的研发予以认定
②对购买设备予以认定</t>
  </si>
  <si>
    <t>提供面积200平米以上证明；信息智慧化技术：收银监控系统</t>
  </si>
  <si>
    <t>费用发生单位非申报单位</t>
  </si>
  <si>
    <t>提供面积200平米以上证明；信息智慧化技术：中天互通眼镜管理系统</t>
  </si>
  <si>
    <t>提供面积200平米以上证明；信息智慧化技术：华为云服务、官网搭建服务和百度认证等</t>
  </si>
  <si>
    <t>①显示屏购买款项5.1万元，未见合同且费用发生单位非申报单位；
②巡店软件升级未见合同证明
③专用发票增值税税金</t>
  </si>
  <si>
    <t>提供面积200平米以上证明；信息智慧化技术：收银监控系统、炒菜机器人</t>
  </si>
  <si>
    <t>监控系统为日常门店监控，不符合数字化、智慧化运营</t>
  </si>
  <si>
    <t>提供面积200平米以上证明；信息智慧化技术：美团智能管理系统</t>
  </si>
  <si>
    <t>①进销存系统发票与付款日期在2023年9月，超出规定时间
②专用发票增值税税金</t>
  </si>
  <si>
    <t>界定是否达到专区专柜标准</t>
  </si>
  <si>
    <t>位于机场航站楼，而非大型商超、便利店连锁门店内</t>
  </si>
  <si>
    <t>新进老字号精品和技艺展示推广及促销费活动</t>
  </si>
  <si>
    <t>①第110届全国糖酒商品交易会
②非遗老字号工艺美术展</t>
  </si>
  <si>
    <t>①中国药店年度发展报告会（2023-2024）百强会
②2024乌镇健康大会
③第十七届西普会</t>
  </si>
  <si>
    <t>费用发生单位非申报单位，第十七届西普会参会单位为健民药业集团股份有限公司全资子公司海南晴川健康科技有限公司</t>
  </si>
  <si>
    <t>中国粽子文化节暨节令食品展览会</t>
  </si>
  <si>
    <t>费用发生单位非申报单位，参会单位为武汉扬子江乳业食品有限公司控股80%的武汉扬子江食品工业园有限公司</t>
  </si>
  <si>
    <t>进驻“四站一场”相关资料</t>
  </si>
  <si>
    <t>武汉天河机场T3航站楼4D2-03-04商铺为个体工商户，而非申报主体，未见相关联系证明</t>
  </si>
  <si>
    <t>门店成立日期为2023年9月，不在的补贴支持期限</t>
  </si>
  <si>
    <t>门店照片、营业执照、门店租赁合同</t>
  </si>
  <si>
    <t>开店时间为2023年9月，超出补贴支持期限</t>
  </si>
  <si>
    <t>附件3</t>
  </si>
  <si>
    <r>
      <rPr>
        <sz val="18"/>
        <color rgb="FF000000"/>
        <rFont val="Times New Roman"/>
        <charset val="134"/>
      </rPr>
      <t>2023</t>
    </r>
    <r>
      <rPr>
        <sz val="18"/>
        <color rgb="FF000000"/>
        <rFont val="方正小标宋简体"/>
        <charset val="134"/>
      </rPr>
      <t>年国际消费中心城市专项资金
（支持老字号创新发展）拟安排表</t>
    </r>
  </si>
  <si>
    <t>新获评老字号补贴</t>
  </si>
  <si>
    <t>审定补贴金额
(除新获评老字号补贴)</t>
  </si>
  <si>
    <t>拟补贴资金
（按59.45%下调）</t>
  </si>
  <si>
    <t>拟补贴资金合计</t>
  </si>
  <si>
    <t>下调比例</t>
  </si>
  <si>
    <r>
      <rPr>
        <sz val="18"/>
        <color rgb="FF000000"/>
        <rFont val="Times New Roman"/>
        <charset val="134"/>
      </rPr>
      <t>2024</t>
    </r>
    <r>
      <rPr>
        <sz val="18"/>
        <color rgb="FF000000"/>
        <rFont val="方正小标宋简体"/>
        <charset val="134"/>
      </rPr>
      <t>年国际消费中心城市专项资金（支持老字号创新发展）拟安排表</t>
    </r>
  </si>
  <si>
    <t>单位：万元</t>
  </si>
  <si>
    <t>附件</t>
  </si>
  <si>
    <r>
      <t>2024</t>
    </r>
    <r>
      <rPr>
        <sz val="18"/>
        <color rgb="FF000000"/>
        <rFont val="方正小标宋简体"/>
        <charset val="134"/>
      </rPr>
      <t>年国际消费中心城市专项资金</t>
    </r>
    <r>
      <rPr>
        <sz val="18"/>
        <color rgb="FF000000"/>
        <rFont val="Times New Roman"/>
        <charset val="134"/>
      </rPr>
      <t xml:space="preserve">
</t>
    </r>
    <r>
      <rPr>
        <sz val="18"/>
        <color rgb="FF000000"/>
        <rFont val="方正小标宋简体"/>
        <charset val="134"/>
      </rPr>
      <t>（支持老字号创新发展）分配表</t>
    </r>
  </si>
  <si>
    <t>市级补贴资金</t>
  </si>
  <si>
    <t>区级配套补贴资金</t>
  </si>
  <si>
    <t>地区</t>
  </si>
  <si>
    <t>相关文件名单</t>
  </si>
  <si>
    <t>合计</t>
  </si>
  <si>
    <t>对购买设备以及装修予以认定</t>
  </si>
  <si>
    <t>对门店改造费用予以认定</t>
  </si>
  <si>
    <t>对装修更新设备等予以认定</t>
  </si>
  <si>
    <t>对购买设备、装修等予以认定</t>
  </si>
  <si>
    <t>对装修款予以认定</t>
  </si>
  <si>
    <t>对购买设备予以认定</t>
  </si>
  <si>
    <t>面积是否达到标准、是否运用AI等新型技术</t>
  </si>
  <si>
    <t>审减项目</t>
  </si>
  <si>
    <t>部分发票未见（灯具，奖牌，窗帘），扣除专用发票增值税税率</t>
  </si>
  <si>
    <t>扣除增值税税金以及部分发票及回单未提供，予以审减</t>
  </si>
  <si>
    <t>门店购置的展柜属于基本设备，不认定为品牌升级设备，予以审减。</t>
  </si>
  <si>
    <t>门店购置的桌子等基本设备，不认定为品牌升级设备，予以审减；部分工程包含人工费用未进行剔除，予以审减</t>
  </si>
  <si>
    <t>部分发票日期以及实际付款日期早于补助日期；剔除专用发票增值税税率以及部分设备不符合认定要求</t>
  </si>
  <si>
    <t>预付款37,475.41元，开具增值税专用发票，按照9%的税率扣除后认定34,102.62元</t>
  </si>
  <si>
    <t>新增金属字(制作烤漆背底+钛金字/高空作业)未剔除人工费;新增牌匾上未含有“老字号”字样;专票税费，予以审减</t>
  </si>
  <si>
    <t>将安装人工费用以及专用发票增值税税率予以审减</t>
  </si>
  <si>
    <t>将装修工程等中的人工费用予以扣除</t>
  </si>
  <si>
    <t>付款为个人余晓瑞，而非申报企业，不予通过</t>
  </si>
  <si>
    <t>装修施工、工厂改造均未提供建安耗材明细，予以审减</t>
  </si>
  <si>
    <t>将分析仪器*PIMIA分析软件以及专用发票增值税税率部分予以审减</t>
  </si>
  <si>
    <t>扣除专用发票增值税税率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</si>
</sst>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_ * #,##0.000_ ;_ * \-#,##0.000_ ;_ * &quot;-&quot;??.00_ ;_ @_ "/>
    <numFmt numFmtId="179" formatCode="0.000000_ "/>
    <numFmt numFmtId="180" formatCode="_ * #,##0.000_ ;_ * \-#,##0.000_ ;_ * &quot;-&quot;??.0_ ;_ @_ "/>
  </numFmts>
  <fonts count="53">
    <font>
      <sz val="11"/>
      <color theme="1"/>
      <name val="宋体"/>
      <charset val="134"/>
      <scheme val="minor"/>
    </font>
    <font>
      <b/>
      <sz val="11"/>
      <color theme="1"/>
      <name val="宋体"/>
      <charset val="134"/>
      <scheme val="minor"/>
    </font>
    <font>
      <b/>
      <sz val="10"/>
      <color rgb="FF000000"/>
      <name val="宋体"/>
      <charset val="134"/>
      <scheme val="minor"/>
    </font>
    <font>
      <b/>
      <sz val="10"/>
      <color theme="1"/>
      <name val="宋体"/>
      <charset val="134"/>
    </font>
    <font>
      <sz val="11"/>
      <color theme="1"/>
      <name val="宋体"/>
      <charset val="134"/>
    </font>
    <font>
      <sz val="10"/>
      <color rgb="FF000000"/>
      <name val="宋体"/>
      <charset val="134"/>
    </font>
    <font>
      <sz val="10"/>
      <color theme="1"/>
      <name val="宋体"/>
      <charset val="134"/>
      <scheme val="minor"/>
    </font>
    <font>
      <b/>
      <sz val="11"/>
      <color theme="1"/>
      <name val="宋体"/>
      <charset val="134"/>
    </font>
    <font>
      <sz val="11"/>
      <color theme="1"/>
      <name val="Times New Roman"/>
      <charset val="134"/>
    </font>
    <font>
      <sz val="10"/>
      <name val="宋体"/>
      <charset val="134"/>
      <scheme val="minor"/>
    </font>
    <font>
      <sz val="16"/>
      <color theme="1"/>
      <name val="黑体"/>
      <charset val="134"/>
    </font>
    <font>
      <sz val="18"/>
      <color rgb="FF000000"/>
      <name val="Times New Roman"/>
      <charset val="134"/>
    </font>
    <font>
      <sz val="11"/>
      <color rgb="FF000000"/>
      <name val="宋体"/>
      <charset val="134"/>
    </font>
    <font>
      <b/>
      <sz val="11"/>
      <color rgb="FF000000"/>
      <name val="宋体"/>
      <charset val="134"/>
      <scheme val="minor"/>
    </font>
    <font>
      <b/>
      <sz val="11"/>
      <color rgb="FF000000"/>
      <name val="宋体"/>
      <charset val="204"/>
    </font>
    <font>
      <b/>
      <sz val="11"/>
      <color rgb="FF000000"/>
      <name val="Arial"/>
      <charset val="204"/>
    </font>
    <font>
      <sz val="11"/>
      <color theme="1"/>
      <name val="黑体"/>
      <charset val="134"/>
    </font>
    <font>
      <b/>
      <sz val="11"/>
      <color rgb="FF000000"/>
      <name val="宋体"/>
      <charset val="134"/>
    </font>
    <font>
      <sz val="11"/>
      <color rgb="FF000000"/>
      <name val="Arial"/>
      <charset val="204"/>
    </font>
    <font>
      <sz val="11"/>
      <name val="宋体"/>
      <charset val="134"/>
    </font>
    <font>
      <sz val="20"/>
      <color rgb="FF000000"/>
      <name val="Times New Roman"/>
      <charset val="134"/>
    </font>
    <font>
      <b/>
      <sz val="10"/>
      <color rgb="FF000000"/>
      <name val="宋体"/>
      <charset val="134"/>
    </font>
    <font>
      <b/>
      <sz val="10"/>
      <color rgb="FF000000"/>
      <name val="Arial"/>
      <charset val="134"/>
    </font>
    <font>
      <b/>
      <sz val="10"/>
      <color theme="1"/>
      <name val="宋体"/>
      <charset val="134"/>
      <scheme val="minor"/>
    </font>
    <font>
      <b/>
      <sz val="10"/>
      <name val="宋体"/>
      <charset val="134"/>
      <scheme val="minor"/>
    </font>
    <font>
      <sz val="10"/>
      <color rgb="FF000000"/>
      <name val="宋体"/>
      <charset val="134"/>
      <scheme val="minor"/>
    </font>
    <font>
      <b/>
      <sz val="10"/>
      <name val="Arial"/>
      <charset val="134"/>
    </font>
    <font>
      <b/>
      <sz val="20"/>
      <color rgb="FF000000"/>
      <name val="Times New Roman"/>
      <charset val="134"/>
    </font>
    <font>
      <b/>
      <sz val="14"/>
      <color theme="1"/>
      <name val="宋体"/>
      <charset val="134"/>
      <scheme val="minor"/>
    </font>
    <font>
      <sz val="10"/>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Times New Roman"/>
      <charset val="134"/>
    </font>
    <font>
      <sz val="20"/>
      <color rgb="FF000000"/>
      <name val="方正小标宋简体"/>
      <charset val="134"/>
    </font>
    <font>
      <sz val="18"/>
      <color rgb="FF000000"/>
      <name val="方正小标宋简体"/>
      <charset val="134"/>
    </font>
    <font>
      <b/>
      <sz val="20"/>
      <color rgb="FF000000"/>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4" borderId="11" applyNumberFormat="0" applyAlignment="0" applyProtection="0">
      <alignment vertical="center"/>
    </xf>
    <xf numFmtId="0" fontId="39" fillId="5" borderId="12" applyNumberFormat="0" applyAlignment="0" applyProtection="0">
      <alignment vertical="center"/>
    </xf>
    <xf numFmtId="0" fontId="40" fillId="5" borderId="11" applyNumberFormat="0" applyAlignment="0" applyProtection="0">
      <alignment vertical="center"/>
    </xf>
    <xf numFmtId="0" fontId="41" fillId="6"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181">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3"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43" fontId="6" fillId="0" borderId="1" xfId="0" applyNumberFormat="1" applyFont="1" applyFill="1" applyBorder="1" applyAlignment="1">
      <alignment horizontal="center" vertical="center"/>
    </xf>
    <xf numFmtId="43" fontId="1"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0" borderId="1" xfId="0" applyFont="1" applyBorder="1" applyAlignment="1">
      <alignment horizontal="left" vertical="center" wrapText="1"/>
    </xf>
    <xf numFmtId="4" fontId="8"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43" fontId="6" fillId="0"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43" fontId="6" fillId="0" borderId="1" xfId="0" applyNumberFormat="1"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3" fontId="0" fillId="0" borderId="1" xfId="0" applyNumberFormat="1" applyBorder="1" applyAlignment="1">
      <alignment horizontal="center" vertical="center"/>
    </xf>
    <xf numFmtId="0" fontId="4" fillId="0" borderId="5" xfId="0" applyFont="1" applyBorder="1" applyAlignment="1">
      <alignment vertical="center" wrapText="1"/>
    </xf>
    <xf numFmtId="0" fontId="4" fillId="0" borderId="5" xfId="0" applyFont="1" applyBorder="1" applyAlignment="1">
      <alignment horizontal="center" vertical="center" wrapText="1"/>
    </xf>
    <xf numFmtId="43" fontId="6" fillId="0" borderId="1" xfId="0" applyNumberFormat="1" applyFont="1" applyFill="1" applyBorder="1" applyAlignment="1">
      <alignment vertical="center" wrapText="1"/>
    </xf>
    <xf numFmtId="43" fontId="0" fillId="0" borderId="0" xfId="0" applyNumberFormat="1" applyAlignment="1">
      <alignment horizontal="center" vertical="center"/>
    </xf>
    <xf numFmtId="0" fontId="4" fillId="0" borderId="6" xfId="0" applyFont="1" applyBorder="1" applyAlignment="1">
      <alignment horizontal="center" vertical="center" wrapText="1"/>
    </xf>
    <xf numFmtId="43" fontId="0" fillId="0" borderId="0" xfId="0" applyNumberFormat="1">
      <alignment vertical="center"/>
    </xf>
    <xf numFmtId="0" fontId="4" fillId="0" borderId="7" xfId="0" applyFont="1" applyBorder="1" applyAlignment="1">
      <alignment horizontal="center" vertical="center" wrapText="1"/>
    </xf>
    <xf numFmtId="0" fontId="8" fillId="0" borderId="7" xfId="0" applyFont="1" applyBorder="1" applyAlignment="1">
      <alignment horizontal="center" vertical="center" wrapText="1"/>
    </xf>
    <xf numFmtId="0" fontId="1" fillId="0" borderId="0" xfId="0" applyFont="1">
      <alignment vertical="center"/>
    </xf>
    <xf numFmtId="0" fontId="10" fillId="0" borderId="0" xfId="0" applyFont="1" applyBorder="1" applyAlignment="1">
      <alignment horizontal="left" vertical="center"/>
    </xf>
    <xf numFmtId="49" fontId="11" fillId="0" borderId="0" xfId="0" applyNumberFormat="1" applyFont="1" applyFill="1" applyAlignment="1">
      <alignment horizontal="center" vertical="center" wrapText="1"/>
    </xf>
    <xf numFmtId="0" fontId="12" fillId="0" borderId="0" xfId="0" applyNumberFormat="1" applyFont="1" applyFill="1" applyAlignment="1">
      <alignment horizontal="right" vertical="center" wrapText="1"/>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0" fillId="0" borderId="1" xfId="0" applyFont="1" applyFill="1" applyBorder="1" applyAlignment="1">
      <alignment horizontal="center" vertical="center" wrapText="1"/>
    </xf>
    <xf numFmtId="43" fontId="4" fillId="0" borderId="1"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vertical="center" wrapText="1"/>
    </xf>
    <xf numFmtId="0" fontId="4" fillId="0" borderId="7" xfId="0" applyFont="1" applyBorder="1" applyAlignment="1">
      <alignment vertical="center" wrapText="1"/>
    </xf>
    <xf numFmtId="49"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3" fontId="7" fillId="0" borderId="1" xfId="0" applyNumberFormat="1" applyFont="1" applyBorder="1" applyAlignment="1">
      <alignment horizontal="center" vertical="center" wrapText="1"/>
    </xf>
    <xf numFmtId="176" fontId="0" fillId="0" borderId="0" xfId="0" applyNumberFormat="1">
      <alignment vertical="center"/>
    </xf>
    <xf numFmtId="0" fontId="0" fillId="2" borderId="0" xfId="0" applyFill="1">
      <alignment vertical="center"/>
    </xf>
    <xf numFmtId="176" fontId="1" fillId="0" borderId="0" xfId="0" applyNumberFormat="1" applyFont="1">
      <alignment vertical="center"/>
    </xf>
    <xf numFmtId="0" fontId="1" fillId="0" borderId="0" xfId="0" applyFont="1" applyAlignment="1">
      <alignment horizontal="center" vertical="center"/>
    </xf>
    <xf numFmtId="0" fontId="16" fillId="0" borderId="0" xfId="0" applyFont="1" applyBorder="1" applyAlignment="1">
      <alignment horizontal="left" vertical="center"/>
    </xf>
    <xf numFmtId="43" fontId="16" fillId="0" borderId="0" xfId="0" applyNumberFormat="1" applyFont="1" applyBorder="1" applyAlignment="1">
      <alignment horizontal="left" vertical="center"/>
    </xf>
    <xf numFmtId="49" fontId="11" fillId="0" borderId="0"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43" fontId="11"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0" fontId="17" fillId="0" borderId="1" xfId="0" applyNumberFormat="1" applyFont="1" applyFill="1" applyBorder="1" applyAlignment="1">
      <alignment horizontal="right" vertical="center" wrapText="1"/>
    </xf>
    <xf numFmtId="0"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3"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0" fontId="0" fillId="0" borderId="0" xfId="3" applyNumberFormat="1">
      <alignment vertical="center"/>
    </xf>
    <xf numFmtId="178" fontId="0" fillId="0" borderId="0" xfId="0" applyNumberFormat="1">
      <alignment vertical="center"/>
    </xf>
    <xf numFmtId="49" fontId="11" fillId="0" borderId="7"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43" fontId="11" fillId="0" borderId="7" xfId="0" applyNumberFormat="1" applyFont="1" applyFill="1" applyBorder="1" applyAlignment="1">
      <alignment horizontal="center" vertical="center" wrapText="1"/>
    </xf>
    <xf numFmtId="177" fontId="11" fillId="0" borderId="7"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43" fontId="4" fillId="0" borderId="1" xfId="3" applyNumberFormat="1" applyFont="1" applyBorder="1" applyAlignment="1">
      <alignment horizontal="center" vertical="center" wrapText="1"/>
    </xf>
    <xf numFmtId="179" fontId="0" fillId="0" borderId="0" xfId="0" applyNumberFormat="1">
      <alignment vertical="center"/>
    </xf>
    <xf numFmtId="180" fontId="0" fillId="0" borderId="0" xfId="0" applyNumberFormat="1">
      <alignment vertical="center"/>
    </xf>
    <xf numFmtId="180" fontId="4" fillId="0" borderId="1" xfId="0" applyNumberFormat="1" applyFont="1" applyBorder="1" applyAlignment="1">
      <alignment horizontal="center" vertical="center" wrapText="1"/>
    </xf>
    <xf numFmtId="0" fontId="16" fillId="0" borderId="0" xfId="0" applyFont="1" applyBorder="1" applyAlignment="1">
      <alignment vertical="center"/>
    </xf>
    <xf numFmtId="43" fontId="16" fillId="0" borderId="0" xfId="0" applyNumberFormat="1" applyFont="1" applyBorder="1" applyAlignment="1">
      <alignment vertical="center"/>
    </xf>
    <xf numFmtId="49" fontId="20" fillId="0" borderId="0" xfId="0" applyNumberFormat="1" applyFont="1" applyFill="1" applyBorder="1" applyAlignment="1">
      <alignment horizontal="center" vertical="center" wrapText="1"/>
    </xf>
    <xf numFmtId="176" fontId="20" fillId="0" borderId="0" xfId="0" applyNumberFormat="1" applyFont="1" applyFill="1" applyBorder="1" applyAlignment="1">
      <alignment horizontal="center" vertical="center" wrapText="1"/>
    </xf>
    <xf numFmtId="43" fontId="20" fillId="0" borderId="0"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right" vertical="center" wrapText="1"/>
    </xf>
    <xf numFmtId="0" fontId="12" fillId="0" borderId="0" xfId="0" applyNumberFormat="1" applyFont="1" applyFill="1" applyBorder="1" applyAlignment="1">
      <alignment horizontal="center" vertical="center" wrapText="1"/>
    </xf>
    <xf numFmtId="176" fontId="12" fillId="0" borderId="0" xfId="0" applyNumberFormat="1" applyFont="1" applyFill="1" applyBorder="1" applyAlignment="1">
      <alignment horizontal="center" vertical="center" wrapText="1"/>
    </xf>
    <xf numFmtId="43" fontId="12" fillId="0" borderId="0" xfId="0" applyNumberFormat="1" applyFont="1" applyFill="1" applyBorder="1" applyAlignment="1">
      <alignment horizontal="right" vertical="center" wrapText="1"/>
    </xf>
    <xf numFmtId="177" fontId="12" fillId="0" borderId="0"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3" fontId="2"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3" fontId="23" fillId="0" borderId="1" xfId="0" applyNumberFormat="1" applyFont="1" applyFill="1" applyBorder="1" applyAlignment="1">
      <alignment horizontal="center" vertical="center" wrapText="1"/>
    </xf>
    <xf numFmtId="49" fontId="21" fillId="0" borderId="2" xfId="0" applyNumberFormat="1" applyFont="1" applyFill="1" applyBorder="1" applyAlignment="1">
      <alignment horizontal="left" vertical="center" wrapText="1"/>
    </xf>
    <xf numFmtId="49" fontId="21" fillId="0" borderId="3" xfId="0" applyNumberFormat="1" applyFont="1" applyFill="1" applyBorder="1" applyAlignment="1">
      <alignment horizontal="left" vertical="center" wrapText="1"/>
    </xf>
    <xf numFmtId="43" fontId="21" fillId="0" borderId="3" xfId="0" applyNumberFormat="1" applyFont="1" applyFill="1" applyBorder="1" applyAlignment="1">
      <alignment horizontal="left" vertical="center" wrapText="1"/>
    </xf>
    <xf numFmtId="43" fontId="6" fillId="0" borderId="5"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3" fontId="6" fillId="0" borderId="6" xfId="0" applyNumberFormat="1" applyFont="1" applyFill="1" applyBorder="1" applyAlignment="1">
      <alignment horizontal="center" vertical="center" wrapText="1"/>
    </xf>
    <xf numFmtId="43" fontId="6"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3" fontId="2" fillId="0" borderId="1" xfId="0" applyNumberFormat="1" applyFont="1" applyFill="1" applyBorder="1" applyAlignment="1">
      <alignment vertical="center" wrapText="1"/>
    </xf>
    <xf numFmtId="43" fontId="24"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wrapText="1"/>
    </xf>
    <xf numFmtId="43" fontId="25" fillId="0" borderId="1"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0" xfId="0" applyFont="1" applyAlignment="1">
      <alignment horizontal="center" vertical="center"/>
    </xf>
    <xf numFmtId="0" fontId="0" fillId="0" borderId="0" xfId="0" applyFont="1">
      <alignment vertical="center"/>
    </xf>
    <xf numFmtId="177" fontId="26"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left" vertical="center" wrapText="1"/>
    </xf>
    <xf numFmtId="43" fontId="2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177" fontId="12" fillId="0" borderId="0" xfId="0" applyNumberFormat="1" applyFont="1" applyFill="1" applyBorder="1" applyAlignment="1">
      <alignment horizontal="right" vertical="center" wrapText="1"/>
    </xf>
    <xf numFmtId="177" fontId="5" fillId="0" borderId="0" xfId="0" applyNumberFormat="1" applyFont="1" applyFill="1" applyBorder="1" applyAlignment="1">
      <alignment horizontal="right" vertical="center" wrapText="1"/>
    </xf>
    <xf numFmtId="43" fontId="1" fillId="0" borderId="0" xfId="0" applyNumberFormat="1" applyFont="1">
      <alignment vertical="center"/>
    </xf>
    <xf numFmtId="49" fontId="21" fillId="0" borderId="4" xfId="0" applyNumberFormat="1"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177" fontId="26" fillId="0" borderId="1" xfId="0" applyNumberFormat="1" applyFont="1" applyFill="1" applyBorder="1" applyAlignment="1">
      <alignment horizontal="left" vertical="center" wrapText="1"/>
    </xf>
    <xf numFmtId="0" fontId="16" fillId="0" borderId="0" xfId="0" applyFont="1">
      <alignment vertical="center"/>
    </xf>
    <xf numFmtId="49" fontId="18" fillId="0" borderId="0" xfId="0" applyNumberFormat="1" applyFont="1" applyFill="1" applyBorder="1" applyAlignment="1">
      <alignment horizontal="center" vertical="center" wrapText="1"/>
    </xf>
    <xf numFmtId="176" fontId="18" fillId="0" borderId="0" xfId="0" applyNumberFormat="1" applyFont="1" applyFill="1" applyBorder="1" applyAlignment="1">
      <alignment horizontal="center" vertical="center" wrapText="1"/>
    </xf>
    <xf numFmtId="43" fontId="18" fillId="0" borderId="0" xfId="0" applyNumberFormat="1" applyFont="1" applyFill="1" applyBorder="1" applyAlignment="1">
      <alignment horizontal="left" vertical="top" wrapText="1"/>
    </xf>
    <xf numFmtId="177" fontId="18" fillId="0" borderId="0" xfId="0" applyNumberFormat="1" applyFont="1" applyFill="1" applyBorder="1" applyAlignment="1">
      <alignment horizontal="center" vertical="top"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43" fontId="28" fillId="0" borderId="0" xfId="0" applyNumberFormat="1" applyFont="1" applyAlignment="1">
      <alignment horizontal="center" vertical="center" wrapText="1"/>
    </xf>
    <xf numFmtId="177"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left" vertical="center" wrapText="1"/>
    </xf>
    <xf numFmtId="177" fontId="29" fillId="0" borderId="0" xfId="0" applyNumberFormat="1" applyFont="1" applyFill="1" applyBorder="1" applyAlignment="1">
      <alignment horizontal="left" vertical="top" wrapText="1"/>
    </xf>
    <xf numFmtId="177" fontId="18" fillId="0" borderId="0" xfId="0" applyNumberFormat="1" applyFont="1" applyFill="1" applyBorder="1" applyAlignment="1">
      <alignment horizontal="center" vertical="center" wrapText="1"/>
    </xf>
    <xf numFmtId="43" fontId="18"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77" fontId="22" fillId="0" borderId="1" xfId="0" applyNumberFormat="1" applyFont="1" applyFill="1" applyBorder="1" applyAlignment="1">
      <alignment horizontal="left" vertical="center" wrapText="1"/>
    </xf>
    <xf numFmtId="43" fontId="22" fillId="0" borderId="1" xfId="0" applyNumberFormat="1" applyFont="1" applyFill="1" applyBorder="1" applyAlignment="1">
      <alignment horizontal="left" vertical="center" wrapText="1"/>
    </xf>
    <xf numFmtId="43" fontId="29" fillId="0" borderId="1" xfId="0" applyNumberFormat="1" applyFont="1" applyFill="1" applyBorder="1" applyAlignment="1">
      <alignment horizontal="center" vertical="center" wrapText="1"/>
    </xf>
    <xf numFmtId="0" fontId="4" fillId="0" borderId="0" xfId="0" applyFont="1" applyAlignment="1">
      <alignment horizontal="right" vertical="center"/>
    </xf>
    <xf numFmtId="4" fontId="8" fillId="0" borderId="1"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4" fontId="8"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1"/>
  <sheetViews>
    <sheetView view="pageBreakPreview" zoomScale="90" zoomScaleNormal="100" workbookViewId="0">
      <selection activeCell="H20" sqref="H20"/>
    </sheetView>
  </sheetViews>
  <sheetFormatPr defaultColWidth="9.02777777777778" defaultRowHeight="14.4"/>
  <cols>
    <col min="1" max="1" width="6.50925925925926" customWidth="1"/>
    <col min="2" max="2" width="11.1574074074074" customWidth="1"/>
    <col min="3" max="3" width="5.77777777777778" customWidth="1"/>
    <col min="4" max="4" width="35.9074074074074" customWidth="1"/>
    <col min="5" max="5" width="31.3981481481481" customWidth="1"/>
    <col min="6" max="6" width="17.7777777777778" customWidth="1"/>
    <col min="7" max="7" width="42.6851851851852" customWidth="1"/>
    <col min="8" max="8" width="17.2685185185185" customWidth="1"/>
    <col min="9" max="10" width="15.8611111111111" customWidth="1"/>
    <col min="11" max="11" width="10.5277777777778"/>
  </cols>
  <sheetData>
    <row r="1" spans="1:1">
      <c r="A1" s="145" t="s">
        <v>0</v>
      </c>
    </row>
    <row r="2" ht="39" customHeight="1" spans="1:10">
      <c r="A2" s="151" t="s">
        <v>1</v>
      </c>
      <c r="B2" s="151"/>
      <c r="C2" s="151"/>
      <c r="D2" s="151"/>
      <c r="E2" s="151"/>
      <c r="F2" s="151"/>
      <c r="G2" s="151"/>
      <c r="H2" s="151"/>
      <c r="I2" s="151"/>
      <c r="J2" s="151"/>
    </row>
    <row r="3" spans="7:10">
      <c r="G3" s="166" t="s">
        <v>2</v>
      </c>
      <c r="H3" s="166"/>
      <c r="I3" s="166"/>
      <c r="J3" s="166"/>
    </row>
    <row r="4" ht="32" customHeight="1" spans="1:10">
      <c r="A4" s="13" t="s">
        <v>3</v>
      </c>
      <c r="B4" s="13" t="s">
        <v>4</v>
      </c>
      <c r="C4" s="13" t="s">
        <v>5</v>
      </c>
      <c r="D4" s="13" t="s">
        <v>6</v>
      </c>
      <c r="E4" s="13" t="s">
        <v>7</v>
      </c>
      <c r="F4" s="13" t="s">
        <v>8</v>
      </c>
      <c r="G4" s="13" t="s">
        <v>9</v>
      </c>
      <c r="H4" s="13" t="s">
        <v>10</v>
      </c>
      <c r="I4" s="13" t="s">
        <v>11</v>
      </c>
      <c r="J4" s="178"/>
    </row>
    <row r="5" ht="22" customHeight="1" spans="1:10">
      <c r="A5" s="156" t="s">
        <v>12</v>
      </c>
      <c r="B5" s="156"/>
      <c r="C5" s="156"/>
      <c r="D5" s="156"/>
      <c r="E5" s="156"/>
      <c r="F5" s="156"/>
      <c r="G5" s="156"/>
      <c r="H5" s="156"/>
      <c r="I5" s="156"/>
      <c r="J5" s="179"/>
    </row>
    <row r="6" ht="20" customHeight="1" spans="1:10">
      <c r="A6" s="32">
        <v>1</v>
      </c>
      <c r="B6" s="32" t="s">
        <v>13</v>
      </c>
      <c r="C6" s="24">
        <v>1</v>
      </c>
      <c r="D6" s="8" t="s">
        <v>14</v>
      </c>
      <c r="E6" s="8" t="s">
        <v>15</v>
      </c>
      <c r="F6" s="17">
        <v>1122948.8</v>
      </c>
      <c r="G6" s="167">
        <v>1122948.8</v>
      </c>
      <c r="H6" s="17">
        <v>300000</v>
      </c>
      <c r="I6" s="17">
        <v>300000</v>
      </c>
      <c r="J6" s="180">
        <v>30</v>
      </c>
    </row>
    <row r="7" ht="20" customHeight="1" spans="1:10">
      <c r="A7" s="35"/>
      <c r="B7" s="35"/>
      <c r="C7" s="24">
        <v>2</v>
      </c>
      <c r="D7" s="8" t="s">
        <v>16</v>
      </c>
      <c r="E7" s="8" t="s">
        <v>17</v>
      </c>
      <c r="F7" s="17">
        <v>1024696.7</v>
      </c>
      <c r="G7" s="167">
        <v>809518.7</v>
      </c>
      <c r="H7" s="17">
        <v>300000</v>
      </c>
      <c r="I7" s="17">
        <v>300000</v>
      </c>
      <c r="J7" s="180">
        <v>30</v>
      </c>
    </row>
    <row r="8" ht="20" customHeight="1" spans="1:10">
      <c r="A8" s="35"/>
      <c r="B8" s="35"/>
      <c r="C8" s="24">
        <v>3</v>
      </c>
      <c r="D8" s="8" t="s">
        <v>18</v>
      </c>
      <c r="E8" s="8" t="s">
        <v>15</v>
      </c>
      <c r="F8" s="17">
        <v>1246886</v>
      </c>
      <c r="G8" s="167">
        <v>1246886</v>
      </c>
      <c r="H8" s="17">
        <v>300000</v>
      </c>
      <c r="I8" s="17">
        <v>300000</v>
      </c>
      <c r="J8" s="180">
        <v>30</v>
      </c>
    </row>
    <row r="9" ht="20" customHeight="1" spans="1:10">
      <c r="A9" s="35"/>
      <c r="B9" s="35"/>
      <c r="C9" s="24">
        <v>4</v>
      </c>
      <c r="D9" s="8" t="s">
        <v>19</v>
      </c>
      <c r="E9" s="8" t="s">
        <v>15</v>
      </c>
      <c r="F9" s="17">
        <v>1139870.1</v>
      </c>
      <c r="G9" s="167">
        <v>1646123.08</v>
      </c>
      <c r="H9" s="17">
        <v>300000</v>
      </c>
      <c r="I9" s="17">
        <v>300000</v>
      </c>
      <c r="J9" s="180">
        <v>30</v>
      </c>
    </row>
    <row r="10" ht="20" customHeight="1" spans="1:10">
      <c r="A10" s="35"/>
      <c r="B10" s="35"/>
      <c r="C10" s="24">
        <v>5</v>
      </c>
      <c r="D10" s="8" t="s">
        <v>20</v>
      </c>
      <c r="E10" s="8" t="s">
        <v>15</v>
      </c>
      <c r="F10" s="17">
        <v>1070558</v>
      </c>
      <c r="G10" s="167">
        <v>676094.96</v>
      </c>
      <c r="H10" s="17">
        <v>300000</v>
      </c>
      <c r="I10" s="17">
        <v>202828.49</v>
      </c>
      <c r="J10" s="180">
        <v>30</v>
      </c>
    </row>
    <row r="11" ht="20" customHeight="1" spans="1:10">
      <c r="A11" s="37"/>
      <c r="B11" s="37"/>
      <c r="C11" s="24">
        <v>6</v>
      </c>
      <c r="D11" s="8" t="s">
        <v>21</v>
      </c>
      <c r="E11" s="8" t="s">
        <v>17</v>
      </c>
      <c r="F11" s="17">
        <v>149000</v>
      </c>
      <c r="G11" s="167">
        <v>140000</v>
      </c>
      <c r="H11" s="17">
        <f>F11*0.3</f>
        <v>44700</v>
      </c>
      <c r="I11" s="17">
        <v>42000</v>
      </c>
      <c r="J11" s="180">
        <v>4.47</v>
      </c>
    </row>
    <row r="12" ht="20" customHeight="1" spans="1:10">
      <c r="A12" s="48">
        <v>2</v>
      </c>
      <c r="B12" s="32" t="s">
        <v>22</v>
      </c>
      <c r="C12" s="24">
        <v>7</v>
      </c>
      <c r="D12" s="8" t="s">
        <v>23</v>
      </c>
      <c r="E12" s="8" t="s">
        <v>15</v>
      </c>
      <c r="F12" s="17">
        <v>389241.78</v>
      </c>
      <c r="G12" s="167">
        <v>256851.78</v>
      </c>
      <c r="H12" s="17">
        <f>F12*0.3</f>
        <v>116772.534</v>
      </c>
      <c r="I12" s="17">
        <v>77055.53</v>
      </c>
      <c r="J12" s="180">
        <v>11.68</v>
      </c>
    </row>
    <row r="13" ht="20" customHeight="1" spans="1:10">
      <c r="A13" s="38"/>
      <c r="B13" s="37"/>
      <c r="C13" s="24">
        <v>8</v>
      </c>
      <c r="D13" s="8" t="s">
        <v>24</v>
      </c>
      <c r="E13" s="8" t="s">
        <v>15</v>
      </c>
      <c r="F13" s="17">
        <v>4253172.12</v>
      </c>
      <c r="G13" s="167">
        <v>2897724.35</v>
      </c>
      <c r="H13" s="17">
        <f>300000+91731</f>
        <v>391731</v>
      </c>
      <c r="I13" s="17">
        <v>300000</v>
      </c>
      <c r="J13" s="180">
        <v>39.17</v>
      </c>
    </row>
    <row r="14" ht="20" customHeight="1" spans="1:10">
      <c r="A14" s="48">
        <v>3</v>
      </c>
      <c r="B14" s="32" t="s">
        <v>25</v>
      </c>
      <c r="C14" s="24">
        <v>9</v>
      </c>
      <c r="D14" s="8" t="s">
        <v>26</v>
      </c>
      <c r="E14" s="8" t="s">
        <v>17</v>
      </c>
      <c r="F14" s="17">
        <v>153039.62</v>
      </c>
      <c r="G14" s="167">
        <v>130327.62</v>
      </c>
      <c r="H14" s="17">
        <f>F14*0.3</f>
        <v>45911.886</v>
      </c>
      <c r="I14" s="17">
        <v>39098.29</v>
      </c>
      <c r="J14" s="180">
        <v>4.59</v>
      </c>
    </row>
    <row r="15" ht="20" customHeight="1" spans="1:10">
      <c r="A15" s="38"/>
      <c r="B15" s="37"/>
      <c r="C15" s="24">
        <v>10</v>
      </c>
      <c r="D15" s="8" t="s">
        <v>27</v>
      </c>
      <c r="E15" s="8" t="s">
        <v>17</v>
      </c>
      <c r="F15" s="17">
        <v>1044843</v>
      </c>
      <c r="G15" s="167">
        <v>1022843</v>
      </c>
      <c r="H15" s="17">
        <f>F15*0.3</f>
        <v>313452.9</v>
      </c>
      <c r="I15" s="17">
        <v>300000</v>
      </c>
      <c r="J15" s="180">
        <v>31.35</v>
      </c>
    </row>
    <row r="16" ht="28" customHeight="1" spans="1:10">
      <c r="A16" s="48">
        <v>4</v>
      </c>
      <c r="B16" s="32" t="s">
        <v>28</v>
      </c>
      <c r="C16" s="24">
        <v>11</v>
      </c>
      <c r="D16" s="8" t="s">
        <v>29</v>
      </c>
      <c r="E16" s="8" t="s">
        <v>30</v>
      </c>
      <c r="F16" s="17">
        <v>246592</v>
      </c>
      <c r="G16" s="167">
        <v>246592</v>
      </c>
      <c r="H16" s="17">
        <v>73977.6</v>
      </c>
      <c r="I16" s="17">
        <v>73977.6</v>
      </c>
      <c r="J16" s="180">
        <v>7.39776</v>
      </c>
    </row>
    <row r="17" ht="20" customHeight="1" spans="1:10">
      <c r="A17" s="51"/>
      <c r="B17" s="35"/>
      <c r="C17" s="24">
        <v>12</v>
      </c>
      <c r="D17" s="8" t="s">
        <v>31</v>
      </c>
      <c r="E17" s="8" t="s">
        <v>15</v>
      </c>
      <c r="F17" s="17">
        <v>3964075.36</v>
      </c>
      <c r="G17" s="167">
        <v>2032348.36</v>
      </c>
      <c r="H17" s="17">
        <v>300000</v>
      </c>
      <c r="I17" s="17">
        <v>300000</v>
      </c>
      <c r="J17" s="180">
        <v>30</v>
      </c>
    </row>
    <row r="18" ht="20" customHeight="1" spans="1:10">
      <c r="A18" s="38"/>
      <c r="B18" s="37"/>
      <c r="C18" s="24">
        <v>13</v>
      </c>
      <c r="D18" s="8" t="s">
        <v>32</v>
      </c>
      <c r="E18" s="8" t="s">
        <v>17</v>
      </c>
      <c r="F18" s="17">
        <v>301310.85</v>
      </c>
      <c r="G18" s="167">
        <v>211200</v>
      </c>
      <c r="H18" s="17">
        <v>90000</v>
      </c>
      <c r="I18" s="17">
        <v>63360</v>
      </c>
      <c r="J18" s="180">
        <v>9</v>
      </c>
    </row>
    <row r="19" ht="20" customHeight="1" spans="1:10">
      <c r="A19" s="48">
        <v>5</v>
      </c>
      <c r="B19" s="32" t="s">
        <v>33</v>
      </c>
      <c r="C19" s="24">
        <v>14</v>
      </c>
      <c r="D19" s="8" t="s">
        <v>34</v>
      </c>
      <c r="E19" s="8" t="s">
        <v>35</v>
      </c>
      <c r="F19" s="17">
        <v>0</v>
      </c>
      <c r="G19" s="167">
        <v>1485684</v>
      </c>
      <c r="H19" s="17">
        <v>0</v>
      </c>
      <c r="I19" s="17">
        <v>300000</v>
      </c>
      <c r="J19" s="180">
        <v>0</v>
      </c>
    </row>
    <row r="20" ht="20" customHeight="1" spans="1:10">
      <c r="A20" s="38"/>
      <c r="B20" s="38"/>
      <c r="C20" s="24">
        <v>15</v>
      </c>
      <c r="D20" s="8" t="s">
        <v>36</v>
      </c>
      <c r="E20" s="8" t="s">
        <v>15</v>
      </c>
      <c r="F20" s="17">
        <v>5816580</v>
      </c>
      <c r="G20" s="167">
        <v>3670000</v>
      </c>
      <c r="H20" s="17">
        <v>300000</v>
      </c>
      <c r="I20" s="17">
        <v>300000</v>
      </c>
      <c r="J20" s="180">
        <v>30</v>
      </c>
    </row>
    <row r="21" ht="20" customHeight="1" spans="1:10">
      <c r="A21" s="24">
        <v>6</v>
      </c>
      <c r="B21" s="8" t="s">
        <v>37</v>
      </c>
      <c r="C21" s="24">
        <v>16</v>
      </c>
      <c r="D21" s="8" t="s">
        <v>38</v>
      </c>
      <c r="E21" s="8" t="s">
        <v>15</v>
      </c>
      <c r="F21" s="17">
        <v>1207850</v>
      </c>
      <c r="G21" s="167">
        <v>1207850</v>
      </c>
      <c r="H21" s="17">
        <v>300000</v>
      </c>
      <c r="I21" s="17">
        <v>300000</v>
      </c>
      <c r="J21" s="180">
        <v>30</v>
      </c>
    </row>
    <row r="22" ht="18" customHeight="1" spans="1:11">
      <c r="A22" s="8" t="s">
        <v>39</v>
      </c>
      <c r="B22" s="8"/>
      <c r="C22" s="8"/>
      <c r="D22" s="8"/>
      <c r="E22" s="8"/>
      <c r="F22" s="17">
        <f>SUM(F6:F21)</f>
        <v>23130664.33</v>
      </c>
      <c r="G22" s="17">
        <f>SUM(G6:G21)</f>
        <v>18802992.65</v>
      </c>
      <c r="H22" s="17">
        <f>SUM(H6:H21)</f>
        <v>3476545.92</v>
      </c>
      <c r="I22" s="17">
        <f>SUM(I6:I21)</f>
        <v>3498319.91</v>
      </c>
      <c r="J22" s="180">
        <f>SUM(J6:J18)</f>
        <v>287.65776</v>
      </c>
      <c r="K22" s="36">
        <f>I22/10000</f>
        <v>349.831991</v>
      </c>
    </row>
    <row r="23" ht="22" customHeight="1" spans="1:10">
      <c r="A23" s="156" t="s">
        <v>40</v>
      </c>
      <c r="B23" s="156"/>
      <c r="C23" s="156"/>
      <c r="D23" s="156"/>
      <c r="E23" s="156"/>
      <c r="F23" s="156"/>
      <c r="G23" s="156"/>
      <c r="H23" s="156"/>
      <c r="I23" s="156"/>
      <c r="J23" s="179"/>
    </row>
    <row r="24" ht="20" customHeight="1" spans="1:10">
      <c r="A24" s="48">
        <v>1</v>
      </c>
      <c r="B24" s="168" t="s">
        <v>13</v>
      </c>
      <c r="C24" s="24">
        <v>1</v>
      </c>
      <c r="D24" s="8" t="s">
        <v>14</v>
      </c>
      <c r="E24" s="8" t="s">
        <v>15</v>
      </c>
      <c r="F24" s="17">
        <v>437197</v>
      </c>
      <c r="G24" s="17">
        <v>437197</v>
      </c>
      <c r="H24" s="17">
        <v>131159</v>
      </c>
      <c r="I24" s="17">
        <v>131159</v>
      </c>
      <c r="J24" s="180"/>
    </row>
    <row r="25" ht="20" customHeight="1" spans="1:10">
      <c r="A25" s="51"/>
      <c r="B25" s="169"/>
      <c r="C25" s="24">
        <v>2</v>
      </c>
      <c r="D25" s="8" t="s">
        <v>18</v>
      </c>
      <c r="E25" s="8" t="s">
        <v>15</v>
      </c>
      <c r="F25" s="17">
        <v>105000</v>
      </c>
      <c r="G25" s="17">
        <v>105000</v>
      </c>
      <c r="H25" s="17">
        <v>31500</v>
      </c>
      <c r="I25" s="17">
        <v>31500</v>
      </c>
      <c r="J25" s="180"/>
    </row>
    <row r="26" ht="20" customHeight="1" spans="1:10">
      <c r="A26" s="51"/>
      <c r="B26" s="169"/>
      <c r="C26" s="24">
        <v>3</v>
      </c>
      <c r="D26" s="8" t="s">
        <v>19</v>
      </c>
      <c r="E26" s="8" t="s">
        <v>15</v>
      </c>
      <c r="F26" s="17">
        <v>535911.54</v>
      </c>
      <c r="G26" s="17">
        <v>126336.96</v>
      </c>
      <c r="H26" s="17">
        <v>160773.46</v>
      </c>
      <c r="I26" s="17">
        <v>37901.08</v>
      </c>
      <c r="J26" s="180"/>
    </row>
    <row r="27" ht="20" customHeight="1" spans="1:10">
      <c r="A27" s="38"/>
      <c r="B27" s="170"/>
      <c r="C27" s="24">
        <v>4</v>
      </c>
      <c r="D27" s="8" t="s">
        <v>20</v>
      </c>
      <c r="E27" s="8" t="s">
        <v>15</v>
      </c>
      <c r="F27" s="17">
        <v>1230460</v>
      </c>
      <c r="G27" s="17">
        <v>0</v>
      </c>
      <c r="H27" s="17">
        <v>300000</v>
      </c>
      <c r="I27" s="17">
        <v>0</v>
      </c>
      <c r="J27" s="180"/>
    </row>
    <row r="28" ht="20" customHeight="1" spans="1:10">
      <c r="A28" s="24">
        <v>2</v>
      </c>
      <c r="B28" s="9" t="s">
        <v>25</v>
      </c>
      <c r="C28" s="24">
        <v>5</v>
      </c>
      <c r="D28" s="8" t="s">
        <v>27</v>
      </c>
      <c r="E28" s="8" t="s">
        <v>17</v>
      </c>
      <c r="F28" s="17">
        <v>310818</v>
      </c>
      <c r="G28" s="17">
        <v>310818</v>
      </c>
      <c r="H28" s="17">
        <f>I28</f>
        <v>93245.4</v>
      </c>
      <c r="I28" s="17">
        <v>93245.4</v>
      </c>
      <c r="J28" s="180"/>
    </row>
    <row r="29" ht="20" customHeight="1" spans="1:10">
      <c r="A29" s="24">
        <v>3</v>
      </c>
      <c r="B29" s="9" t="s">
        <v>28</v>
      </c>
      <c r="C29" s="24">
        <v>6</v>
      </c>
      <c r="D29" s="8" t="s">
        <v>31</v>
      </c>
      <c r="E29" s="8" t="s">
        <v>15</v>
      </c>
      <c r="F29" s="17">
        <v>1136215</v>
      </c>
      <c r="G29" s="17">
        <v>44172</v>
      </c>
      <c r="H29" s="17">
        <v>300000</v>
      </c>
      <c r="I29" s="17">
        <v>13250</v>
      </c>
      <c r="J29" s="180"/>
    </row>
    <row r="30" ht="20" customHeight="1" spans="1:10">
      <c r="A30" s="24">
        <v>4</v>
      </c>
      <c r="B30" s="9" t="s">
        <v>33</v>
      </c>
      <c r="C30" s="24">
        <v>7</v>
      </c>
      <c r="D30" s="8" t="s">
        <v>34</v>
      </c>
      <c r="E30" s="8" t="s">
        <v>35</v>
      </c>
      <c r="F30" s="167">
        <v>1980911.92</v>
      </c>
      <c r="G30" s="17">
        <v>0</v>
      </c>
      <c r="H30" s="17">
        <v>300000</v>
      </c>
      <c r="I30" s="17">
        <v>0</v>
      </c>
      <c r="J30" s="180"/>
    </row>
    <row r="31" ht="20" customHeight="1" spans="1:11">
      <c r="A31" s="171" t="s">
        <v>39</v>
      </c>
      <c r="B31" s="172"/>
      <c r="C31" s="172"/>
      <c r="D31" s="172"/>
      <c r="E31" s="173"/>
      <c r="F31" s="17">
        <f>SUM(F24:F30)</f>
        <v>5736513.46</v>
      </c>
      <c r="G31" s="17">
        <f>SUM(G24:G30)</f>
        <v>1023523.96</v>
      </c>
      <c r="H31" s="17">
        <f>SUM(H24:H30)</f>
        <v>1316677.86</v>
      </c>
      <c r="I31" s="17">
        <f>SUM(I24:I30)</f>
        <v>307055.48</v>
      </c>
      <c r="J31" s="180">
        <f>H31/10000</f>
        <v>131.667786</v>
      </c>
      <c r="K31" s="36">
        <f>I31/10000</f>
        <v>30.705548</v>
      </c>
    </row>
    <row r="32" ht="22" customHeight="1" spans="1:10">
      <c r="A32" s="156" t="s">
        <v>41</v>
      </c>
      <c r="B32" s="156"/>
      <c r="C32" s="156"/>
      <c r="D32" s="156"/>
      <c r="E32" s="156"/>
      <c r="F32" s="156"/>
      <c r="G32" s="156"/>
      <c r="H32" s="156"/>
      <c r="I32" s="156"/>
      <c r="J32" s="179"/>
    </row>
    <row r="33" ht="28.8" spans="1:10">
      <c r="A33" s="8"/>
      <c r="B33" s="8"/>
      <c r="C33" s="8"/>
      <c r="D33" s="8"/>
      <c r="E33" s="8"/>
      <c r="F33" s="8"/>
      <c r="G33" s="13" t="s">
        <v>42</v>
      </c>
      <c r="H33" s="13" t="s">
        <v>10</v>
      </c>
      <c r="I33" s="13" t="s">
        <v>43</v>
      </c>
      <c r="J33" s="178"/>
    </row>
    <row r="34" ht="20" customHeight="1" spans="1:10">
      <c r="A34" s="24">
        <v>1</v>
      </c>
      <c r="B34" s="8" t="s">
        <v>13</v>
      </c>
      <c r="C34" s="24">
        <v>1</v>
      </c>
      <c r="D34" s="8" t="s">
        <v>19</v>
      </c>
      <c r="E34" s="8" t="s">
        <v>17</v>
      </c>
      <c r="F34" s="8"/>
      <c r="G34" s="16" t="s">
        <v>44</v>
      </c>
      <c r="H34" s="17">
        <v>30000</v>
      </c>
      <c r="I34" s="17">
        <v>30000</v>
      </c>
      <c r="J34" s="180"/>
    </row>
    <row r="35" ht="20" customHeight="1" spans="1:11">
      <c r="A35" s="8" t="s">
        <v>39</v>
      </c>
      <c r="B35" s="8"/>
      <c r="C35" s="8"/>
      <c r="D35" s="8"/>
      <c r="E35" s="8"/>
      <c r="F35" s="8"/>
      <c r="G35" s="8"/>
      <c r="H35" s="17">
        <f>H34</f>
        <v>30000</v>
      </c>
      <c r="I35" s="17">
        <f>I34</f>
        <v>30000</v>
      </c>
      <c r="J35" s="180">
        <f>H35/10000</f>
        <v>3</v>
      </c>
      <c r="K35" s="36">
        <f>I35/10000</f>
        <v>3</v>
      </c>
    </row>
    <row r="36" ht="22" customHeight="1" spans="1:10">
      <c r="A36" s="156" t="s">
        <v>45</v>
      </c>
      <c r="B36" s="156"/>
      <c r="C36" s="156"/>
      <c r="D36" s="156"/>
      <c r="E36" s="156"/>
      <c r="F36" s="156"/>
      <c r="G36" s="156"/>
      <c r="H36" s="156"/>
      <c r="I36" s="156"/>
      <c r="J36" s="179"/>
    </row>
    <row r="37" ht="28.8" spans="1:10">
      <c r="A37" s="156"/>
      <c r="B37" s="156"/>
      <c r="C37" s="156"/>
      <c r="D37" s="156"/>
      <c r="E37" s="156"/>
      <c r="F37" s="156"/>
      <c r="G37" s="13" t="s">
        <v>46</v>
      </c>
      <c r="H37" s="13" t="s">
        <v>10</v>
      </c>
      <c r="I37" s="13" t="s">
        <v>43</v>
      </c>
      <c r="J37" s="178"/>
    </row>
    <row r="38" ht="34" customHeight="1" spans="1:10">
      <c r="A38" s="48">
        <v>1</v>
      </c>
      <c r="B38" s="129" t="s">
        <v>13</v>
      </c>
      <c r="C38" s="24">
        <v>1</v>
      </c>
      <c r="D38" s="8" t="s">
        <v>19</v>
      </c>
      <c r="E38" s="8" t="s">
        <v>17</v>
      </c>
      <c r="F38" s="8"/>
      <c r="G38" s="16" t="s">
        <v>47</v>
      </c>
      <c r="H38" s="17">
        <v>2000</v>
      </c>
      <c r="I38" s="17">
        <v>2000</v>
      </c>
      <c r="J38" s="180"/>
    </row>
    <row r="39" ht="51" customHeight="1" spans="1:10">
      <c r="A39" s="38"/>
      <c r="B39" s="130"/>
      <c r="C39" s="24">
        <v>2</v>
      </c>
      <c r="D39" s="8" t="s">
        <v>16</v>
      </c>
      <c r="E39" s="8" t="s">
        <v>17</v>
      </c>
      <c r="F39" s="8"/>
      <c r="G39" s="16" t="s">
        <v>48</v>
      </c>
      <c r="H39" s="17">
        <v>4000</v>
      </c>
      <c r="I39" s="17">
        <v>4000</v>
      </c>
      <c r="J39" s="180"/>
    </row>
    <row r="40" ht="61" customHeight="1" spans="1:10">
      <c r="A40" s="24">
        <v>2</v>
      </c>
      <c r="B40" s="8" t="s">
        <v>22</v>
      </c>
      <c r="C40" s="24">
        <v>3</v>
      </c>
      <c r="D40" s="8" t="s">
        <v>24</v>
      </c>
      <c r="E40" s="8" t="s">
        <v>15</v>
      </c>
      <c r="F40" s="8"/>
      <c r="G40" s="16" t="s">
        <v>49</v>
      </c>
      <c r="H40" s="17">
        <v>6000</v>
      </c>
      <c r="I40" s="17">
        <v>6000</v>
      </c>
      <c r="J40" s="180"/>
    </row>
    <row r="41" ht="20" customHeight="1" spans="1:10">
      <c r="A41" s="24">
        <v>3</v>
      </c>
      <c r="B41" s="8" t="s">
        <v>28</v>
      </c>
      <c r="C41" s="24">
        <v>4</v>
      </c>
      <c r="D41" s="8" t="s">
        <v>32</v>
      </c>
      <c r="E41" s="8" t="s">
        <v>17</v>
      </c>
      <c r="F41" s="8"/>
      <c r="G41" s="16" t="s">
        <v>50</v>
      </c>
      <c r="H41" s="17">
        <v>2000</v>
      </c>
      <c r="I41" s="17">
        <v>2000</v>
      </c>
      <c r="J41" s="180"/>
    </row>
    <row r="42" ht="20" customHeight="1" spans="1:11">
      <c r="A42" s="8" t="s">
        <v>39</v>
      </c>
      <c r="B42" s="8"/>
      <c r="C42" s="8"/>
      <c r="D42" s="8"/>
      <c r="E42" s="8"/>
      <c r="F42" s="8"/>
      <c r="G42" s="8"/>
      <c r="H42" s="17">
        <f>SUM(H38:H41)</f>
        <v>14000</v>
      </c>
      <c r="I42" s="17">
        <f>SUM(I38:I41)</f>
        <v>14000</v>
      </c>
      <c r="J42" s="180">
        <f>H42/10000</f>
        <v>1.4</v>
      </c>
      <c r="K42" s="36">
        <f>I42/10000</f>
        <v>1.4</v>
      </c>
    </row>
    <row r="43" ht="22" customHeight="1" spans="1:10">
      <c r="A43" s="156" t="s">
        <v>51</v>
      </c>
      <c r="B43" s="156"/>
      <c r="C43" s="156"/>
      <c r="D43" s="156"/>
      <c r="E43" s="156"/>
      <c r="F43" s="156"/>
      <c r="G43" s="156"/>
      <c r="H43" s="156"/>
      <c r="I43" s="156"/>
      <c r="J43" s="179"/>
    </row>
    <row r="44" ht="29" customHeight="1" spans="1:10">
      <c r="A44" s="174"/>
      <c r="B44" s="174"/>
      <c r="C44" s="156"/>
      <c r="D44" s="156"/>
      <c r="E44" s="156"/>
      <c r="F44" s="156"/>
      <c r="G44" s="13" t="s">
        <v>42</v>
      </c>
      <c r="H44" s="13" t="s">
        <v>10</v>
      </c>
      <c r="I44" s="13" t="s">
        <v>43</v>
      </c>
      <c r="J44" s="178"/>
    </row>
    <row r="45" ht="58" customHeight="1" spans="1:10">
      <c r="A45" s="32">
        <v>1</v>
      </c>
      <c r="B45" s="32" t="s">
        <v>13</v>
      </c>
      <c r="C45" s="8">
        <v>1</v>
      </c>
      <c r="D45" s="8" t="s">
        <v>19</v>
      </c>
      <c r="E45" s="8" t="s">
        <v>17</v>
      </c>
      <c r="F45" s="8"/>
      <c r="G45" s="16" t="s">
        <v>52</v>
      </c>
      <c r="H45" s="17">
        <v>300000</v>
      </c>
      <c r="I45" s="17">
        <v>300000</v>
      </c>
      <c r="J45" s="180"/>
    </row>
    <row r="46" ht="33" customHeight="1" spans="1:10">
      <c r="A46" s="37"/>
      <c r="B46" s="37"/>
      <c r="C46" s="8">
        <v>2</v>
      </c>
      <c r="D46" s="8" t="s">
        <v>14</v>
      </c>
      <c r="E46" s="8" t="s">
        <v>15</v>
      </c>
      <c r="F46" s="8"/>
      <c r="G46" s="16" t="s">
        <v>53</v>
      </c>
      <c r="H46" s="17">
        <v>100000</v>
      </c>
      <c r="I46" s="17">
        <v>100000</v>
      </c>
      <c r="J46" s="180"/>
    </row>
    <row r="47" ht="20" customHeight="1" spans="1:11">
      <c r="A47" s="8" t="s">
        <v>39</v>
      </c>
      <c r="B47" s="8"/>
      <c r="C47" s="8"/>
      <c r="D47" s="8"/>
      <c r="E47" s="8"/>
      <c r="F47" s="8"/>
      <c r="G47" s="8"/>
      <c r="H47" s="17">
        <f>SUM(H45:H46)</f>
        <v>400000</v>
      </c>
      <c r="I47" s="17">
        <f>SUM(I45:I46)</f>
        <v>400000</v>
      </c>
      <c r="J47" s="180">
        <f>H47/10000</f>
        <v>40</v>
      </c>
      <c r="K47" s="36">
        <f>I47/10000</f>
        <v>40</v>
      </c>
    </row>
    <row r="48" ht="18" customHeight="1" spans="1:10">
      <c r="A48" s="156" t="s">
        <v>54</v>
      </c>
      <c r="B48" s="156"/>
      <c r="C48" s="156"/>
      <c r="D48" s="156"/>
      <c r="E48" s="156"/>
      <c r="F48" s="156"/>
      <c r="G48" s="156"/>
      <c r="H48" s="156"/>
      <c r="I48" s="156"/>
      <c r="J48" s="179"/>
    </row>
    <row r="49" ht="29" customHeight="1" spans="1:10">
      <c r="A49" s="156"/>
      <c r="B49" s="156"/>
      <c r="C49" s="156"/>
      <c r="D49" s="156"/>
      <c r="E49" s="156"/>
      <c r="F49" s="156"/>
      <c r="G49" s="13" t="s">
        <v>55</v>
      </c>
      <c r="H49" s="13" t="s">
        <v>10</v>
      </c>
      <c r="I49" s="13" t="s">
        <v>43</v>
      </c>
      <c r="J49" s="178"/>
    </row>
    <row r="50" ht="20" customHeight="1" spans="1:10">
      <c r="A50" s="8">
        <v>1</v>
      </c>
      <c r="B50" s="8" t="s">
        <v>13</v>
      </c>
      <c r="C50" s="8">
        <v>1</v>
      </c>
      <c r="D50" s="8" t="s">
        <v>19</v>
      </c>
      <c r="E50" s="8" t="s">
        <v>17</v>
      </c>
      <c r="F50" s="8"/>
      <c r="G50" s="8" t="s">
        <v>56</v>
      </c>
      <c r="H50" s="17">
        <v>200000</v>
      </c>
      <c r="I50" s="17">
        <v>100000</v>
      </c>
      <c r="J50" s="180"/>
    </row>
    <row r="51" ht="20" customHeight="1" spans="1:11">
      <c r="A51" s="175" t="s">
        <v>39</v>
      </c>
      <c r="B51" s="176"/>
      <c r="C51" s="176"/>
      <c r="D51" s="176"/>
      <c r="E51" s="176"/>
      <c r="F51" s="176"/>
      <c r="G51" s="177"/>
      <c r="H51" s="17">
        <f>H50</f>
        <v>200000</v>
      </c>
      <c r="I51" s="17">
        <f>I50</f>
        <v>100000</v>
      </c>
      <c r="J51" s="180">
        <f>H51/10000</f>
        <v>20</v>
      </c>
      <c r="K51" s="36">
        <f>I51/10000</f>
        <v>10</v>
      </c>
    </row>
    <row r="52" ht="18" customHeight="1" spans="1:10">
      <c r="A52" s="156" t="s">
        <v>57</v>
      </c>
      <c r="B52" s="156"/>
      <c r="C52" s="156"/>
      <c r="D52" s="156"/>
      <c r="E52" s="156"/>
      <c r="F52" s="156"/>
      <c r="G52" s="156"/>
      <c r="H52" s="156"/>
      <c r="I52" s="156"/>
      <c r="J52" s="179"/>
    </row>
    <row r="53" ht="29" customHeight="1" spans="1:10">
      <c r="A53" s="174"/>
      <c r="B53" s="174"/>
      <c r="C53" s="156"/>
      <c r="D53" s="156"/>
      <c r="E53" s="156"/>
      <c r="F53" s="156"/>
      <c r="G53" s="13" t="s">
        <v>58</v>
      </c>
      <c r="H53" s="13" t="s">
        <v>10</v>
      </c>
      <c r="I53" s="13" t="s">
        <v>43</v>
      </c>
      <c r="J53" s="178"/>
    </row>
    <row r="54" ht="20" customHeight="1" spans="1:10">
      <c r="A54" s="32">
        <v>1</v>
      </c>
      <c r="B54" s="32" t="s">
        <v>13</v>
      </c>
      <c r="C54" s="8">
        <v>1</v>
      </c>
      <c r="D54" s="8" t="s">
        <v>14</v>
      </c>
      <c r="E54" s="8" t="s">
        <v>15</v>
      </c>
      <c r="F54" s="8"/>
      <c r="G54" s="8" t="s">
        <v>59</v>
      </c>
      <c r="H54" s="17">
        <v>500000</v>
      </c>
      <c r="I54" s="17">
        <v>500000</v>
      </c>
      <c r="J54" s="180"/>
    </row>
    <row r="55" ht="20" customHeight="1" spans="1:10">
      <c r="A55" s="35"/>
      <c r="B55" s="35"/>
      <c r="C55" s="8">
        <v>2</v>
      </c>
      <c r="D55" s="8" t="s">
        <v>18</v>
      </c>
      <c r="E55" s="8" t="s">
        <v>15</v>
      </c>
      <c r="F55" s="8"/>
      <c r="G55" s="8" t="s">
        <v>60</v>
      </c>
      <c r="H55" s="17">
        <v>500000</v>
      </c>
      <c r="I55" s="17">
        <v>500000</v>
      </c>
      <c r="J55" s="180"/>
    </row>
    <row r="56" ht="20" customHeight="1" spans="1:10">
      <c r="A56" s="35"/>
      <c r="B56" s="35"/>
      <c r="C56" s="8">
        <v>3</v>
      </c>
      <c r="D56" s="8" t="s">
        <v>19</v>
      </c>
      <c r="E56" s="8" t="s">
        <v>15</v>
      </c>
      <c r="F56" s="8"/>
      <c r="G56" s="8" t="s">
        <v>61</v>
      </c>
      <c r="H56" s="17">
        <v>500000</v>
      </c>
      <c r="I56" s="17">
        <v>500000</v>
      </c>
      <c r="J56" s="180"/>
    </row>
    <row r="57" ht="20" customHeight="1" spans="1:10">
      <c r="A57" s="37"/>
      <c r="B57" s="37"/>
      <c r="C57" s="8">
        <v>4</v>
      </c>
      <c r="D57" s="8" t="s">
        <v>20</v>
      </c>
      <c r="E57" s="8" t="s">
        <v>15</v>
      </c>
      <c r="F57" s="8"/>
      <c r="G57" s="8" t="s">
        <v>62</v>
      </c>
      <c r="H57" s="17">
        <v>500000</v>
      </c>
      <c r="I57" s="17">
        <v>500000</v>
      </c>
      <c r="J57" s="180"/>
    </row>
    <row r="58" ht="20" customHeight="1" spans="1:10">
      <c r="A58" s="8">
        <v>2</v>
      </c>
      <c r="B58" s="8" t="s">
        <v>25</v>
      </c>
      <c r="C58" s="8">
        <v>5</v>
      </c>
      <c r="D58" s="8" t="s">
        <v>63</v>
      </c>
      <c r="E58" s="8" t="s">
        <v>15</v>
      </c>
      <c r="F58" s="8"/>
      <c r="G58" s="8" t="s">
        <v>64</v>
      </c>
      <c r="H58" s="17">
        <v>500000</v>
      </c>
      <c r="I58" s="17">
        <v>500000</v>
      </c>
      <c r="J58" s="180"/>
    </row>
    <row r="59" ht="20" customHeight="1" spans="1:10">
      <c r="A59" s="8">
        <v>3</v>
      </c>
      <c r="B59" s="8" t="s">
        <v>33</v>
      </c>
      <c r="C59" s="8">
        <v>6</v>
      </c>
      <c r="D59" s="8" t="s">
        <v>36</v>
      </c>
      <c r="E59" s="8" t="s">
        <v>15</v>
      </c>
      <c r="F59" s="8"/>
      <c r="G59" s="8" t="s">
        <v>65</v>
      </c>
      <c r="H59" s="17">
        <v>500000</v>
      </c>
      <c r="I59" s="17">
        <v>500000</v>
      </c>
      <c r="J59" s="180"/>
    </row>
    <row r="60" ht="20" customHeight="1" spans="1:11">
      <c r="A60" s="175" t="s">
        <v>39</v>
      </c>
      <c r="B60" s="176"/>
      <c r="C60" s="176"/>
      <c r="D60" s="176"/>
      <c r="E60" s="176"/>
      <c r="F60" s="176"/>
      <c r="G60" s="177"/>
      <c r="H60" s="17">
        <f>SUM(H54:H59)</f>
        <v>3000000</v>
      </c>
      <c r="I60" s="17">
        <f>SUM(I54:I59)</f>
        <v>3000000</v>
      </c>
      <c r="J60" s="180">
        <f>H60/10000</f>
        <v>300</v>
      </c>
      <c r="K60" s="36">
        <f>I60/10000</f>
        <v>300</v>
      </c>
    </row>
    <row r="61" ht="20" customHeight="1" spans="1:11">
      <c r="A61" s="13" t="s">
        <v>66</v>
      </c>
      <c r="B61" s="13"/>
      <c r="C61" s="13"/>
      <c r="D61" s="13"/>
      <c r="E61" s="13"/>
      <c r="F61" s="13"/>
      <c r="G61" s="13"/>
      <c r="H61" s="17">
        <f>H60+H51+H47+H35+H42+H31+H22</f>
        <v>8437223.78</v>
      </c>
      <c r="I61" s="17">
        <f>I60+I51+I47+I35+I42+I31+I22</f>
        <v>7349375.39</v>
      </c>
      <c r="J61" s="180">
        <f>H61/10000</f>
        <v>843.722378</v>
      </c>
      <c r="K61" s="36">
        <f>I61/10000</f>
        <v>734.937539</v>
      </c>
    </row>
  </sheetData>
  <autoFilter xmlns:etc="http://www.wps.cn/officeDocument/2017/etCustomData" ref="A4:I61" etc:filterBottomFollowUsedRange="0">
    <extLst/>
  </autoFilter>
  <mergeCells count="35">
    <mergeCell ref="A2:I2"/>
    <mergeCell ref="G3:I3"/>
    <mergeCell ref="A5:I5"/>
    <mergeCell ref="A22:E22"/>
    <mergeCell ref="A23:I23"/>
    <mergeCell ref="A31:E31"/>
    <mergeCell ref="A32:I32"/>
    <mergeCell ref="A35:G35"/>
    <mergeCell ref="A36:I36"/>
    <mergeCell ref="A42:G42"/>
    <mergeCell ref="A43:I43"/>
    <mergeCell ref="A47:G47"/>
    <mergeCell ref="A48:I48"/>
    <mergeCell ref="A51:G51"/>
    <mergeCell ref="A52:I52"/>
    <mergeCell ref="A60:G60"/>
    <mergeCell ref="A61:G61"/>
    <mergeCell ref="A6:A11"/>
    <mergeCell ref="A12:A13"/>
    <mergeCell ref="A14:A15"/>
    <mergeCell ref="A16:A18"/>
    <mergeCell ref="A19:A20"/>
    <mergeCell ref="A24:A27"/>
    <mergeCell ref="A38:A39"/>
    <mergeCell ref="A45:A46"/>
    <mergeCell ref="A54:A57"/>
    <mergeCell ref="B6:B11"/>
    <mergeCell ref="B12:B13"/>
    <mergeCell ref="B14:B15"/>
    <mergeCell ref="B16:B18"/>
    <mergeCell ref="B19:B20"/>
    <mergeCell ref="B24:B27"/>
    <mergeCell ref="B38:B39"/>
    <mergeCell ref="B45:B46"/>
    <mergeCell ref="B54:B57"/>
  </mergeCells>
  <pageMargins left="0.751388888888889" right="0.751388888888889" top="1" bottom="1" header="0.5" footer="0.5"/>
  <pageSetup paperSize="9" scale="7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4"/>
  <sheetViews>
    <sheetView view="pageBreakPreview" zoomScale="70" zoomScaleNormal="80" workbookViewId="0">
      <pane ySplit="4" topLeftCell="A10" activePane="bottomLeft" state="frozen"/>
      <selection/>
      <selection pane="bottomLeft" activeCell="H20" sqref="H20"/>
    </sheetView>
  </sheetViews>
  <sheetFormatPr defaultColWidth="9.02777777777778" defaultRowHeight="14.4"/>
  <cols>
    <col min="1" max="1" width="6.50925925925926" customWidth="1"/>
    <col min="2" max="2" width="7.4537037037037" customWidth="1"/>
    <col min="3" max="3" width="7.10185185185185" customWidth="1"/>
    <col min="4" max="4" width="36.1018518518519" customWidth="1"/>
    <col min="5" max="5" width="32.0925925925926" customWidth="1"/>
    <col min="6" max="6" width="17.3240740740741" style="36"/>
    <col min="7" max="7" width="16.1944444444444" style="36"/>
    <col min="8" max="8" width="14.3888888888889" customWidth="1"/>
    <col min="9" max="9" width="17.3240740740741" style="36"/>
    <col min="10" max="10" width="24.712962962963" customWidth="1"/>
    <col min="11" max="11" width="12.7962962962963" customWidth="1"/>
    <col min="12" max="12" width="16.1944444444444" style="36"/>
    <col min="13" max="13" width="13.9259259259259"/>
  </cols>
  <sheetData>
    <row r="1" spans="1:12">
      <c r="A1" s="145" t="s">
        <v>67</v>
      </c>
      <c r="B1" s="145"/>
      <c r="C1" s="145"/>
      <c r="D1" s="146"/>
      <c r="E1" s="147"/>
      <c r="F1" s="148"/>
      <c r="G1" s="148"/>
      <c r="H1" s="149"/>
      <c r="I1" s="148"/>
      <c r="J1" s="158"/>
      <c r="K1" s="159"/>
      <c r="L1" s="160"/>
    </row>
    <row r="2" ht="24.6" spans="1:12">
      <c r="A2" s="150" t="s">
        <v>68</v>
      </c>
      <c r="B2" s="151"/>
      <c r="C2" s="151"/>
      <c r="D2" s="151"/>
      <c r="E2" s="151"/>
      <c r="F2" s="152"/>
      <c r="G2" s="152"/>
      <c r="H2" s="151"/>
      <c r="I2" s="152"/>
      <c r="J2" s="151"/>
      <c r="K2" s="151"/>
      <c r="L2" s="152"/>
    </row>
    <row r="3" spans="1:12">
      <c r="A3" s="95" t="s">
        <v>2</v>
      </c>
      <c r="B3" s="96"/>
      <c r="C3" s="96"/>
      <c r="D3" s="96"/>
      <c r="E3" s="97"/>
      <c r="F3" s="98"/>
      <c r="G3" s="98"/>
      <c r="H3" s="99"/>
      <c r="I3" s="98"/>
      <c r="J3" s="136"/>
      <c r="K3" s="135"/>
      <c r="L3" s="98"/>
    </row>
    <row r="4" spans="1:12">
      <c r="A4" s="18" t="s">
        <v>3</v>
      </c>
      <c r="B4" s="18" t="s">
        <v>4</v>
      </c>
      <c r="C4" s="72" t="s">
        <v>5</v>
      </c>
      <c r="D4" s="18" t="s">
        <v>6</v>
      </c>
      <c r="E4" s="19" t="s">
        <v>7</v>
      </c>
      <c r="F4" s="73" t="s">
        <v>69</v>
      </c>
      <c r="G4" s="73" t="s">
        <v>70</v>
      </c>
      <c r="H4" s="20" t="s">
        <v>71</v>
      </c>
      <c r="I4" s="73" t="s">
        <v>72</v>
      </c>
      <c r="J4" s="20" t="s">
        <v>73</v>
      </c>
      <c r="K4" s="21" t="s">
        <v>74</v>
      </c>
      <c r="L4" s="6" t="s">
        <v>75</v>
      </c>
    </row>
    <row r="5" ht="27" customHeight="1" spans="1:12">
      <c r="A5" s="100" t="s">
        <v>76</v>
      </c>
      <c r="B5" s="100"/>
      <c r="C5" s="100"/>
      <c r="D5" s="100"/>
      <c r="E5" s="100"/>
      <c r="F5" s="101"/>
      <c r="G5" s="101"/>
      <c r="H5" s="18"/>
      <c r="I5" s="101"/>
      <c r="J5" s="100"/>
      <c r="K5" s="100"/>
      <c r="L5" s="101"/>
    </row>
    <row r="6" ht="57" customHeight="1" spans="1:13">
      <c r="A6" s="32">
        <v>1</v>
      </c>
      <c r="B6" s="32" t="s">
        <v>13</v>
      </c>
      <c r="C6" s="24">
        <v>1</v>
      </c>
      <c r="D6" s="8" t="s">
        <v>14</v>
      </c>
      <c r="E6" s="8" t="s">
        <v>15</v>
      </c>
      <c r="F6" s="25">
        <v>1122948.8</v>
      </c>
      <c r="G6" s="25">
        <v>300000</v>
      </c>
      <c r="H6" s="139" t="s">
        <v>77</v>
      </c>
      <c r="I6" s="25">
        <v>1044840</v>
      </c>
      <c r="J6" s="22" t="s">
        <v>78</v>
      </c>
      <c r="K6" s="123" t="s">
        <v>79</v>
      </c>
      <c r="L6" s="123">
        <f>G6</f>
        <v>300000</v>
      </c>
      <c r="M6" s="36">
        <f>G6/10000</f>
        <v>30</v>
      </c>
    </row>
    <row r="7" ht="72" spans="1:13">
      <c r="A7" s="35"/>
      <c r="B7" s="35"/>
      <c r="C7" s="24">
        <v>2</v>
      </c>
      <c r="D7" s="8" t="s">
        <v>16</v>
      </c>
      <c r="E7" s="8" t="s">
        <v>17</v>
      </c>
      <c r="F7" s="25">
        <v>809518.7</v>
      </c>
      <c r="G7" s="25">
        <v>300000</v>
      </c>
      <c r="H7" s="139" t="s">
        <v>80</v>
      </c>
      <c r="I7" s="25">
        <v>549443</v>
      </c>
      <c r="J7" s="22" t="s">
        <v>81</v>
      </c>
      <c r="K7" s="140">
        <f>G7-L7</f>
        <v>135167.1</v>
      </c>
      <c r="L7" s="123">
        <f>I7*0.3</f>
        <v>164832.9</v>
      </c>
      <c r="M7" s="36">
        <f t="shared" ref="M7:M21" si="0">G7/10000</f>
        <v>30</v>
      </c>
    </row>
    <row r="8" ht="27" customHeight="1" spans="1:13">
      <c r="A8" s="35"/>
      <c r="B8" s="35"/>
      <c r="C8" s="24">
        <v>3</v>
      </c>
      <c r="D8" s="8" t="s">
        <v>18</v>
      </c>
      <c r="E8" s="8" t="s">
        <v>15</v>
      </c>
      <c r="F8" s="25">
        <v>1246886</v>
      </c>
      <c r="G8" s="25">
        <v>300000</v>
      </c>
      <c r="H8" s="139" t="s">
        <v>77</v>
      </c>
      <c r="I8" s="25">
        <v>1246886</v>
      </c>
      <c r="J8" s="139" t="s">
        <v>82</v>
      </c>
      <c r="K8" s="123" t="s">
        <v>79</v>
      </c>
      <c r="L8" s="123">
        <f>G8</f>
        <v>300000</v>
      </c>
      <c r="M8" s="36">
        <f t="shared" si="0"/>
        <v>30</v>
      </c>
    </row>
    <row r="9" ht="72" customHeight="1" spans="1:13">
      <c r="A9" s="35"/>
      <c r="B9" s="35"/>
      <c r="C9" s="24">
        <v>4</v>
      </c>
      <c r="D9" s="8" t="s">
        <v>19</v>
      </c>
      <c r="E9" s="8" t="s">
        <v>15</v>
      </c>
      <c r="F9" s="25">
        <v>1648623.08</v>
      </c>
      <c r="G9" s="25">
        <v>300000</v>
      </c>
      <c r="H9" s="139" t="s">
        <v>77</v>
      </c>
      <c r="I9" s="25">
        <v>1123407.5</v>
      </c>
      <c r="J9" s="161" t="s">
        <v>83</v>
      </c>
      <c r="K9" s="123" t="s">
        <v>79</v>
      </c>
      <c r="L9" s="123">
        <f>G9</f>
        <v>300000</v>
      </c>
      <c r="M9" s="36">
        <f t="shared" si="0"/>
        <v>30</v>
      </c>
    </row>
    <row r="10" ht="57" customHeight="1" spans="1:13">
      <c r="A10" s="35"/>
      <c r="B10" s="35"/>
      <c r="C10" s="24">
        <v>5</v>
      </c>
      <c r="D10" s="8" t="s">
        <v>20</v>
      </c>
      <c r="E10" s="8" t="s">
        <v>15</v>
      </c>
      <c r="F10" s="25">
        <v>676094.96</v>
      </c>
      <c r="G10" s="25">
        <v>202828.49</v>
      </c>
      <c r="H10" s="139" t="s">
        <v>84</v>
      </c>
      <c r="I10" s="25">
        <v>87510.8</v>
      </c>
      <c r="J10" s="22" t="s">
        <v>85</v>
      </c>
      <c r="K10" s="140">
        <f>G10-L10</f>
        <v>176575.25</v>
      </c>
      <c r="L10" s="123">
        <f>I10*0.3</f>
        <v>26253.24</v>
      </c>
      <c r="M10" s="36">
        <f t="shared" si="0"/>
        <v>20.282849</v>
      </c>
    </row>
    <row r="11" ht="36" spans="1:13">
      <c r="A11" s="37"/>
      <c r="B11" s="37"/>
      <c r="C11" s="24">
        <v>6</v>
      </c>
      <c r="D11" s="8" t="s">
        <v>21</v>
      </c>
      <c r="E11" s="8" t="s">
        <v>17</v>
      </c>
      <c r="F11" s="25">
        <v>140000</v>
      </c>
      <c r="G11" s="25">
        <v>42000</v>
      </c>
      <c r="H11" s="139" t="s">
        <v>77</v>
      </c>
      <c r="I11" s="25">
        <v>37475.41</v>
      </c>
      <c r="J11" s="22" t="s">
        <v>86</v>
      </c>
      <c r="K11" s="140">
        <f>I11-L11</f>
        <v>26232.787</v>
      </c>
      <c r="L11" s="123">
        <f>I11*0.3</f>
        <v>11242.623</v>
      </c>
      <c r="M11" s="36">
        <f t="shared" si="0"/>
        <v>4.2</v>
      </c>
    </row>
    <row r="12" ht="27" customHeight="1" spans="1:13">
      <c r="A12" s="48">
        <v>2</v>
      </c>
      <c r="B12" s="32" t="s">
        <v>22</v>
      </c>
      <c r="C12" s="24">
        <v>7</v>
      </c>
      <c r="D12" s="8" t="s">
        <v>87</v>
      </c>
      <c r="E12" s="8" t="s">
        <v>88</v>
      </c>
      <c r="F12" s="25">
        <v>256851.78</v>
      </c>
      <c r="G12" s="25">
        <v>77055.53</v>
      </c>
      <c r="H12" s="139" t="s">
        <v>77</v>
      </c>
      <c r="I12" s="25">
        <f>F12</f>
        <v>256851.78</v>
      </c>
      <c r="J12" s="139" t="s">
        <v>82</v>
      </c>
      <c r="K12" s="123" t="s">
        <v>79</v>
      </c>
      <c r="L12" s="123">
        <f>G12</f>
        <v>77055.53</v>
      </c>
      <c r="M12" s="36">
        <f t="shared" si="0"/>
        <v>7.705553</v>
      </c>
    </row>
    <row r="13" ht="48" spans="1:13">
      <c r="A13" s="38"/>
      <c r="B13" s="37"/>
      <c r="C13" s="24">
        <v>8</v>
      </c>
      <c r="D13" s="8" t="s">
        <v>24</v>
      </c>
      <c r="E13" s="8" t="s">
        <v>15</v>
      </c>
      <c r="F13" s="25">
        <v>2897724.35</v>
      </c>
      <c r="G13" s="25">
        <v>300000</v>
      </c>
      <c r="H13" s="139" t="s">
        <v>77</v>
      </c>
      <c r="I13" s="25">
        <f>F13-404-6450</f>
        <v>2890870.35</v>
      </c>
      <c r="J13" s="22" t="s">
        <v>89</v>
      </c>
      <c r="K13" s="123" t="s">
        <v>79</v>
      </c>
      <c r="L13" s="123">
        <f>G13</f>
        <v>300000</v>
      </c>
      <c r="M13" s="36">
        <f t="shared" si="0"/>
        <v>30</v>
      </c>
    </row>
    <row r="14" ht="57" customHeight="1" spans="1:14">
      <c r="A14" s="48">
        <v>3</v>
      </c>
      <c r="B14" s="32" t="s">
        <v>25</v>
      </c>
      <c r="C14" s="24">
        <v>9</v>
      </c>
      <c r="D14" s="8" t="s">
        <v>26</v>
      </c>
      <c r="E14" s="8" t="s">
        <v>17</v>
      </c>
      <c r="F14" s="25">
        <v>130327.62</v>
      </c>
      <c r="G14" s="25">
        <v>39098.29</v>
      </c>
      <c r="H14" s="139" t="s">
        <v>77</v>
      </c>
      <c r="I14" s="25">
        <f>F14-23800-39200+29532.5</f>
        <v>96860.12</v>
      </c>
      <c r="J14" s="22" t="s">
        <v>90</v>
      </c>
      <c r="K14" s="140">
        <f>G14-L14</f>
        <v>10040.254</v>
      </c>
      <c r="L14" s="123">
        <f>I14*0.3</f>
        <v>29058.036</v>
      </c>
      <c r="M14" s="36">
        <f t="shared" si="0"/>
        <v>3.909829</v>
      </c>
      <c r="N14">
        <f>68.88+2.38</f>
        <v>71.26</v>
      </c>
    </row>
    <row r="15" ht="27" customHeight="1" spans="1:13">
      <c r="A15" s="38"/>
      <c r="B15" s="37"/>
      <c r="C15" s="24">
        <v>10</v>
      </c>
      <c r="D15" s="8" t="s">
        <v>27</v>
      </c>
      <c r="E15" s="8" t="s">
        <v>17</v>
      </c>
      <c r="F15" s="25">
        <v>1022843</v>
      </c>
      <c r="G15" s="25">
        <v>300000</v>
      </c>
      <c r="H15" s="139" t="s">
        <v>77</v>
      </c>
      <c r="I15" s="25">
        <v>999843</v>
      </c>
      <c r="J15" s="22" t="s">
        <v>91</v>
      </c>
      <c r="K15" s="140">
        <f>G15-L15</f>
        <v>47.1000000000349</v>
      </c>
      <c r="L15" s="123">
        <f>I15*0.3</f>
        <v>299952.9</v>
      </c>
      <c r="M15" s="36">
        <f t="shared" si="0"/>
        <v>30</v>
      </c>
    </row>
    <row r="16" ht="27" customHeight="1" spans="1:13">
      <c r="A16" s="48">
        <v>4</v>
      </c>
      <c r="B16" s="32" t="s">
        <v>28</v>
      </c>
      <c r="C16" s="24">
        <v>11</v>
      </c>
      <c r="D16" s="8" t="s">
        <v>29</v>
      </c>
      <c r="E16" s="8" t="s">
        <v>92</v>
      </c>
      <c r="F16" s="25">
        <v>246592</v>
      </c>
      <c r="G16" s="25">
        <v>73977.6</v>
      </c>
      <c r="H16" s="139" t="s">
        <v>77</v>
      </c>
      <c r="I16" s="26">
        <v>246592</v>
      </c>
      <c r="J16" s="22" t="s">
        <v>93</v>
      </c>
      <c r="K16" s="140">
        <f>I16</f>
        <v>246592</v>
      </c>
      <c r="L16" s="123" t="s">
        <v>79</v>
      </c>
      <c r="M16" s="36">
        <f t="shared" si="0"/>
        <v>7.39776</v>
      </c>
    </row>
    <row r="17" ht="27" customHeight="1" spans="1:13">
      <c r="A17" s="38"/>
      <c r="B17" s="38"/>
      <c r="C17" s="24">
        <v>12</v>
      </c>
      <c r="D17" s="8" t="s">
        <v>31</v>
      </c>
      <c r="E17" s="8" t="s">
        <v>15</v>
      </c>
      <c r="F17" s="25">
        <v>2032348.36</v>
      </c>
      <c r="G17" s="25">
        <v>300000</v>
      </c>
      <c r="H17" s="139" t="s">
        <v>77</v>
      </c>
      <c r="I17" s="25">
        <f>F17</f>
        <v>2032348.36</v>
      </c>
      <c r="J17" s="139" t="s">
        <v>82</v>
      </c>
      <c r="K17" s="123" t="s">
        <v>79</v>
      </c>
      <c r="L17" s="123">
        <f>G17</f>
        <v>300000</v>
      </c>
      <c r="M17" s="36">
        <f t="shared" si="0"/>
        <v>30</v>
      </c>
    </row>
    <row r="18" ht="58" customHeight="1" spans="1:13">
      <c r="A18" s="48">
        <v>5</v>
      </c>
      <c r="B18" s="32" t="s">
        <v>33</v>
      </c>
      <c r="C18" s="24">
        <v>13</v>
      </c>
      <c r="D18" s="8" t="s">
        <v>34</v>
      </c>
      <c r="E18" s="8" t="s">
        <v>35</v>
      </c>
      <c r="F18" s="25">
        <v>1485684</v>
      </c>
      <c r="G18" s="25">
        <v>300000</v>
      </c>
      <c r="H18" s="139" t="s">
        <v>77</v>
      </c>
      <c r="I18" s="25">
        <f>F18-30000</f>
        <v>1455684</v>
      </c>
      <c r="J18" s="22" t="s">
        <v>94</v>
      </c>
      <c r="K18" s="140"/>
      <c r="L18" s="123">
        <f>G18</f>
        <v>300000</v>
      </c>
      <c r="M18" s="36">
        <f t="shared" si="0"/>
        <v>30</v>
      </c>
    </row>
    <row r="19" ht="36" spans="1:13">
      <c r="A19" s="38"/>
      <c r="B19" s="38"/>
      <c r="C19" s="24">
        <v>14</v>
      </c>
      <c r="D19" s="8" t="s">
        <v>36</v>
      </c>
      <c r="E19" s="8" t="s">
        <v>15</v>
      </c>
      <c r="F19" s="25">
        <v>3670000</v>
      </c>
      <c r="G19" s="25">
        <v>300000</v>
      </c>
      <c r="H19" s="139" t="s">
        <v>77</v>
      </c>
      <c r="I19" s="25">
        <v>3284575.46</v>
      </c>
      <c r="J19" s="22" t="s">
        <v>95</v>
      </c>
      <c r="K19" s="123" t="s">
        <v>79</v>
      </c>
      <c r="L19" s="123">
        <f>G19</f>
        <v>300000</v>
      </c>
      <c r="M19" s="36">
        <f t="shared" si="0"/>
        <v>30</v>
      </c>
    </row>
    <row r="20" ht="27" customHeight="1" spans="1:13">
      <c r="A20" s="24">
        <v>6</v>
      </c>
      <c r="B20" s="8" t="s">
        <v>37</v>
      </c>
      <c r="C20" s="24">
        <v>15</v>
      </c>
      <c r="D20" s="8" t="s">
        <v>38</v>
      </c>
      <c r="E20" s="8" t="s">
        <v>15</v>
      </c>
      <c r="F20" s="25">
        <v>1207850</v>
      </c>
      <c r="G20" s="25">
        <v>300000</v>
      </c>
      <c r="H20" s="139" t="s">
        <v>84</v>
      </c>
      <c r="I20" s="25">
        <f>F20-31350</f>
        <v>1176500</v>
      </c>
      <c r="J20" s="22" t="s">
        <v>96</v>
      </c>
      <c r="K20" s="140"/>
      <c r="L20" s="123">
        <f>G20</f>
        <v>300000</v>
      </c>
      <c r="M20" s="36">
        <f t="shared" si="0"/>
        <v>30</v>
      </c>
    </row>
    <row r="21" ht="27" customHeight="1" spans="1:13">
      <c r="A21" s="24">
        <v>7</v>
      </c>
      <c r="B21" s="8" t="s">
        <v>97</v>
      </c>
      <c r="C21" s="24">
        <v>16</v>
      </c>
      <c r="D21" s="8" t="s">
        <v>32</v>
      </c>
      <c r="E21" s="8" t="s">
        <v>17</v>
      </c>
      <c r="F21" s="25">
        <v>211200</v>
      </c>
      <c r="G21" s="25">
        <v>63360</v>
      </c>
      <c r="H21" s="139" t="s">
        <v>77</v>
      </c>
      <c r="I21" s="25">
        <f>200000-40000+53800-2600</f>
        <v>211200</v>
      </c>
      <c r="J21" s="139" t="s">
        <v>82</v>
      </c>
      <c r="K21" s="123" t="s">
        <v>79</v>
      </c>
      <c r="L21" s="123">
        <f>I21</f>
        <v>211200</v>
      </c>
      <c r="M21" s="36">
        <f t="shared" si="0"/>
        <v>6.336</v>
      </c>
    </row>
    <row r="22" ht="27" customHeight="1" spans="1:13">
      <c r="A22" s="105" t="s">
        <v>39</v>
      </c>
      <c r="B22" s="106"/>
      <c r="C22" s="106"/>
      <c r="D22" s="106"/>
      <c r="E22" s="106"/>
      <c r="F22" s="107">
        <f t="shared" ref="F22:I22" si="1">SUM(F6:F21)</f>
        <v>18805492.65</v>
      </c>
      <c r="G22" s="107">
        <f t="shared" si="1"/>
        <v>3498319.91</v>
      </c>
      <c r="H22" s="153"/>
      <c r="I22" s="107">
        <f t="shared" si="1"/>
        <v>16740887.78</v>
      </c>
      <c r="J22" s="153"/>
      <c r="K22" s="153">
        <f>SUM(K6:K21)</f>
        <v>594654.491</v>
      </c>
      <c r="L22" s="107">
        <f>SUM(L6:L21)</f>
        <v>3219595.229</v>
      </c>
      <c r="M22" s="36">
        <f t="shared" ref="M22:M54" si="2">G22/10000</f>
        <v>349.831991</v>
      </c>
    </row>
    <row r="23" ht="27" customHeight="1" spans="1:12">
      <c r="A23" s="100" t="s">
        <v>98</v>
      </c>
      <c r="B23" s="100"/>
      <c r="C23" s="100"/>
      <c r="D23" s="100"/>
      <c r="E23" s="100"/>
      <c r="F23" s="101"/>
      <c r="G23" s="101"/>
      <c r="H23" s="18"/>
      <c r="I23" s="101"/>
      <c r="J23" s="100"/>
      <c r="K23" s="100"/>
      <c r="L23" s="101"/>
    </row>
    <row r="24" ht="27" customHeight="1" spans="1:13">
      <c r="A24" s="48">
        <v>1</v>
      </c>
      <c r="B24" s="111" t="s">
        <v>13</v>
      </c>
      <c r="C24" s="24">
        <v>1</v>
      </c>
      <c r="D24" s="25" t="s">
        <v>14</v>
      </c>
      <c r="E24" s="25" t="s">
        <v>15</v>
      </c>
      <c r="F24" s="25">
        <f>10600+10415+40000+41000+39100+8776+40913+26393+220000</f>
        <v>437197</v>
      </c>
      <c r="G24" s="25">
        <v>131159</v>
      </c>
      <c r="H24" s="139" t="s">
        <v>99</v>
      </c>
      <c r="I24" s="25">
        <f>F24</f>
        <v>437197</v>
      </c>
      <c r="J24" s="139" t="s">
        <v>82</v>
      </c>
      <c r="K24" s="140" t="s">
        <v>79</v>
      </c>
      <c r="L24" s="123">
        <f>G24</f>
        <v>131159</v>
      </c>
      <c r="M24" s="36">
        <f>G24/10000</f>
        <v>13.1159</v>
      </c>
    </row>
    <row r="25" ht="27" customHeight="1" spans="1:13">
      <c r="A25" s="51"/>
      <c r="B25" s="113"/>
      <c r="C25" s="24">
        <v>2</v>
      </c>
      <c r="D25" s="25" t="s">
        <v>18</v>
      </c>
      <c r="E25" s="25" t="s">
        <v>15</v>
      </c>
      <c r="F25" s="25">
        <v>105000</v>
      </c>
      <c r="G25" s="25">
        <v>31500</v>
      </c>
      <c r="H25" s="139" t="s">
        <v>100</v>
      </c>
      <c r="I25" s="25">
        <f>F25</f>
        <v>105000</v>
      </c>
      <c r="J25" s="139" t="s">
        <v>82</v>
      </c>
      <c r="K25" s="140" t="s">
        <v>79</v>
      </c>
      <c r="L25" s="123">
        <f>G25</f>
        <v>31500</v>
      </c>
      <c r="M25" s="36">
        <f t="shared" si="2"/>
        <v>3.15</v>
      </c>
    </row>
    <row r="26" ht="48" spans="1:13">
      <c r="A26" s="38"/>
      <c r="B26" s="114"/>
      <c r="C26" s="24">
        <v>3</v>
      </c>
      <c r="D26" s="25" t="s">
        <v>19</v>
      </c>
      <c r="E26" s="8" t="s">
        <v>15</v>
      </c>
      <c r="F26" s="25">
        <v>126336.96</v>
      </c>
      <c r="G26" s="25">
        <v>37901.08</v>
      </c>
      <c r="H26" s="139" t="s">
        <v>101</v>
      </c>
      <c r="I26" s="25">
        <f>F26-51000</f>
        <v>75336.96</v>
      </c>
      <c r="J26" s="162" t="s">
        <v>102</v>
      </c>
      <c r="K26" s="140">
        <f>G26-L26</f>
        <v>15299.992</v>
      </c>
      <c r="L26" s="123">
        <f>I26*0.3</f>
        <v>22601.088</v>
      </c>
      <c r="M26" s="36">
        <f t="shared" si="2"/>
        <v>3.790108</v>
      </c>
    </row>
    <row r="27" ht="27" customHeight="1" spans="1:13">
      <c r="A27" s="24">
        <v>2</v>
      </c>
      <c r="B27" s="25" t="s">
        <v>25</v>
      </c>
      <c r="C27" s="24">
        <v>4</v>
      </c>
      <c r="D27" s="25" t="s">
        <v>27</v>
      </c>
      <c r="E27" s="25" t="s">
        <v>17</v>
      </c>
      <c r="F27" s="25">
        <v>310818</v>
      </c>
      <c r="G27" s="25">
        <v>93245.4</v>
      </c>
      <c r="H27" s="139" t="s">
        <v>103</v>
      </c>
      <c r="I27" s="26">
        <f>F27</f>
        <v>310818</v>
      </c>
      <c r="J27" s="139" t="s">
        <v>82</v>
      </c>
      <c r="K27" s="140">
        <f>G27-L27</f>
        <v>55236.6</v>
      </c>
      <c r="L27" s="123">
        <v>38008.8</v>
      </c>
      <c r="M27" s="36">
        <f t="shared" si="2"/>
        <v>9.32454</v>
      </c>
    </row>
    <row r="28" ht="48" spans="1:13">
      <c r="A28" s="24">
        <v>3</v>
      </c>
      <c r="B28" s="25" t="s">
        <v>28</v>
      </c>
      <c r="C28" s="24">
        <v>5</v>
      </c>
      <c r="D28" s="25" t="s">
        <v>31</v>
      </c>
      <c r="E28" s="25" t="s">
        <v>15</v>
      </c>
      <c r="F28" s="25">
        <v>44172</v>
      </c>
      <c r="G28" s="25">
        <v>13250</v>
      </c>
      <c r="H28" s="139" t="s">
        <v>104</v>
      </c>
      <c r="I28" s="26">
        <f>F28-1498</f>
        <v>42674</v>
      </c>
      <c r="J28" s="22" t="s">
        <v>105</v>
      </c>
      <c r="K28" s="140">
        <f>G28-L28</f>
        <v>447.800000000001</v>
      </c>
      <c r="L28" s="123">
        <f>I28*0.3</f>
        <v>12802.2</v>
      </c>
      <c r="M28" s="36">
        <f t="shared" si="2"/>
        <v>1.325</v>
      </c>
    </row>
    <row r="29" ht="27" customHeight="1" spans="1:13">
      <c r="A29" s="18" t="s">
        <v>39</v>
      </c>
      <c r="B29" s="18"/>
      <c r="C29" s="18"/>
      <c r="D29" s="18"/>
      <c r="E29" s="18"/>
      <c r="F29" s="73"/>
      <c r="G29" s="107">
        <f t="shared" ref="G29:L29" si="3">SUM(G24:G28)</f>
        <v>307055.48</v>
      </c>
      <c r="H29" s="142"/>
      <c r="I29" s="119">
        <f t="shared" si="3"/>
        <v>971025.96</v>
      </c>
      <c r="J29" s="142"/>
      <c r="K29" s="142">
        <f>SUM(K24:K28)</f>
        <v>70984.392</v>
      </c>
      <c r="L29" s="119">
        <f t="shared" si="3"/>
        <v>236071.088</v>
      </c>
      <c r="M29" s="36">
        <f t="shared" si="2"/>
        <v>30.705548</v>
      </c>
    </row>
    <row r="30" ht="27" customHeight="1" spans="1:13">
      <c r="A30" s="100" t="s">
        <v>106</v>
      </c>
      <c r="B30" s="100"/>
      <c r="C30" s="100"/>
      <c r="D30" s="100"/>
      <c r="E30" s="100"/>
      <c r="F30" s="101"/>
      <c r="G30" s="101"/>
      <c r="H30" s="18"/>
      <c r="I30" s="101"/>
      <c r="J30" s="100"/>
      <c r="K30" s="100"/>
      <c r="L30" s="101"/>
      <c r="M30" s="36">
        <f t="shared" si="2"/>
        <v>0</v>
      </c>
    </row>
    <row r="31" ht="40" customHeight="1" spans="1:13">
      <c r="A31" s="24">
        <v>1</v>
      </c>
      <c r="B31" s="8" t="s">
        <v>13</v>
      </c>
      <c r="C31" s="24">
        <v>1</v>
      </c>
      <c r="D31" s="8" t="s">
        <v>19</v>
      </c>
      <c r="E31" s="8" t="s">
        <v>17</v>
      </c>
      <c r="F31" s="123" t="s">
        <v>79</v>
      </c>
      <c r="G31" s="25">
        <v>30000</v>
      </c>
      <c r="H31" s="140" t="s">
        <v>79</v>
      </c>
      <c r="I31" s="140" t="s">
        <v>79</v>
      </c>
      <c r="J31" s="139" t="s">
        <v>107</v>
      </c>
      <c r="K31" s="123">
        <f>G31</f>
        <v>30000</v>
      </c>
      <c r="L31" s="140" t="s">
        <v>79</v>
      </c>
      <c r="M31" s="36">
        <f t="shared" si="2"/>
        <v>3</v>
      </c>
    </row>
    <row r="32" ht="27" customHeight="1" spans="1:13">
      <c r="A32" s="154" t="s">
        <v>39</v>
      </c>
      <c r="B32" s="154"/>
      <c r="C32" s="154"/>
      <c r="D32" s="154"/>
      <c r="E32" s="154"/>
      <c r="F32" s="119"/>
      <c r="G32" s="119">
        <f>G31</f>
        <v>30000</v>
      </c>
      <c r="H32" s="155"/>
      <c r="I32" s="20">
        <v>0</v>
      </c>
      <c r="J32" s="163"/>
      <c r="K32" s="119">
        <f>K31</f>
        <v>30000</v>
      </c>
      <c r="L32" s="20">
        <v>0</v>
      </c>
      <c r="M32" s="36">
        <f t="shared" si="2"/>
        <v>3</v>
      </c>
    </row>
    <row r="33" ht="27" customHeight="1" spans="1:13">
      <c r="A33" s="100" t="s">
        <v>108</v>
      </c>
      <c r="B33" s="100"/>
      <c r="C33" s="100"/>
      <c r="D33" s="100"/>
      <c r="E33" s="100"/>
      <c r="F33" s="101"/>
      <c r="G33" s="101"/>
      <c r="H33" s="18"/>
      <c r="I33" s="101"/>
      <c r="J33" s="100"/>
      <c r="K33" s="100"/>
      <c r="L33" s="101"/>
      <c r="M33" s="36">
        <f t="shared" si="2"/>
        <v>0</v>
      </c>
    </row>
    <row r="34" ht="27" customHeight="1" spans="1:13">
      <c r="A34" s="48">
        <v>1</v>
      </c>
      <c r="B34" s="129" t="s">
        <v>13</v>
      </c>
      <c r="C34" s="24">
        <v>1</v>
      </c>
      <c r="D34" s="8" t="s">
        <v>19</v>
      </c>
      <c r="E34" s="8" t="s">
        <v>17</v>
      </c>
      <c r="F34" s="123" t="s">
        <v>79</v>
      </c>
      <c r="G34" s="25">
        <v>2000</v>
      </c>
      <c r="H34" s="140" t="s">
        <v>79</v>
      </c>
      <c r="I34" s="140" t="s">
        <v>79</v>
      </c>
      <c r="J34" s="139" t="s">
        <v>109</v>
      </c>
      <c r="K34" s="140" t="s">
        <v>79</v>
      </c>
      <c r="L34" s="25">
        <f>G34</f>
        <v>2000</v>
      </c>
      <c r="M34" s="36">
        <f t="shared" si="2"/>
        <v>0.2</v>
      </c>
    </row>
    <row r="35" ht="27" customHeight="1" spans="1:13">
      <c r="A35" s="38"/>
      <c r="B35" s="130"/>
      <c r="C35" s="24">
        <v>2</v>
      </c>
      <c r="D35" s="8" t="s">
        <v>16</v>
      </c>
      <c r="E35" s="8" t="s">
        <v>17</v>
      </c>
      <c r="F35" s="123" t="s">
        <v>79</v>
      </c>
      <c r="G35" s="25">
        <v>4000</v>
      </c>
      <c r="H35" s="140" t="s">
        <v>79</v>
      </c>
      <c r="I35" s="140" t="s">
        <v>79</v>
      </c>
      <c r="J35" s="139" t="s">
        <v>110</v>
      </c>
      <c r="K35" s="140" t="s">
        <v>79</v>
      </c>
      <c r="L35" s="25">
        <f>G35</f>
        <v>4000</v>
      </c>
      <c r="M35" s="36">
        <f t="shared" si="2"/>
        <v>0.4</v>
      </c>
    </row>
    <row r="36" ht="27" customHeight="1" spans="1:13">
      <c r="A36" s="24">
        <v>2</v>
      </c>
      <c r="B36" s="8" t="s">
        <v>22</v>
      </c>
      <c r="C36" s="24">
        <v>3</v>
      </c>
      <c r="D36" s="8" t="s">
        <v>24</v>
      </c>
      <c r="E36" s="8" t="s">
        <v>15</v>
      </c>
      <c r="F36" s="123" t="s">
        <v>79</v>
      </c>
      <c r="G36" s="25">
        <v>6000</v>
      </c>
      <c r="H36" s="140" t="s">
        <v>79</v>
      </c>
      <c r="I36" s="140" t="s">
        <v>79</v>
      </c>
      <c r="J36" s="139" t="s">
        <v>110</v>
      </c>
      <c r="K36" s="140" t="s">
        <v>79</v>
      </c>
      <c r="L36" s="25">
        <f>G36</f>
        <v>6000</v>
      </c>
      <c r="M36" s="36">
        <f t="shared" si="2"/>
        <v>0.6</v>
      </c>
    </row>
    <row r="37" ht="27" customHeight="1" spans="1:13">
      <c r="A37" s="24">
        <v>3</v>
      </c>
      <c r="B37" s="8" t="s">
        <v>97</v>
      </c>
      <c r="C37" s="24">
        <v>4</v>
      </c>
      <c r="D37" s="8" t="s">
        <v>32</v>
      </c>
      <c r="E37" s="8" t="s">
        <v>17</v>
      </c>
      <c r="F37" s="123" t="s">
        <v>79</v>
      </c>
      <c r="G37" s="25">
        <v>2000</v>
      </c>
      <c r="H37" s="140" t="s">
        <v>79</v>
      </c>
      <c r="I37" s="140" t="s">
        <v>79</v>
      </c>
      <c r="J37" s="139" t="s">
        <v>109</v>
      </c>
      <c r="K37" s="140" t="s">
        <v>79</v>
      </c>
      <c r="L37" s="25">
        <v>2000</v>
      </c>
      <c r="M37" s="36">
        <f t="shared" si="2"/>
        <v>0.2</v>
      </c>
    </row>
    <row r="38" ht="27" customHeight="1" spans="1:13">
      <c r="A38" s="154" t="s">
        <v>39</v>
      </c>
      <c r="B38" s="154"/>
      <c r="C38" s="154"/>
      <c r="D38" s="154"/>
      <c r="E38" s="154"/>
      <c r="F38" s="119"/>
      <c r="G38" s="119">
        <f>SUM(G34:G37)</f>
        <v>14000</v>
      </c>
      <c r="H38" s="131"/>
      <c r="I38" s="20">
        <v>0</v>
      </c>
      <c r="J38" s="144"/>
      <c r="K38" s="20">
        <v>0</v>
      </c>
      <c r="L38" s="119">
        <f>SUM(L34:L37)</f>
        <v>14000</v>
      </c>
      <c r="M38" s="36">
        <f t="shared" si="2"/>
        <v>1.4</v>
      </c>
    </row>
    <row r="39" ht="27" customHeight="1" spans="1:13">
      <c r="A39" s="100" t="s">
        <v>51</v>
      </c>
      <c r="B39" s="100"/>
      <c r="C39" s="100"/>
      <c r="D39" s="100"/>
      <c r="E39" s="100"/>
      <c r="F39" s="101"/>
      <c r="G39" s="101"/>
      <c r="H39" s="18"/>
      <c r="I39" s="101"/>
      <c r="J39" s="100"/>
      <c r="K39" s="100"/>
      <c r="L39" s="101"/>
      <c r="M39" s="36">
        <f t="shared" si="2"/>
        <v>0</v>
      </c>
    </row>
    <row r="40" ht="27" customHeight="1" spans="1:13">
      <c r="A40" s="32">
        <v>1</v>
      </c>
      <c r="B40" s="32" t="s">
        <v>13</v>
      </c>
      <c r="C40" s="8">
        <v>1</v>
      </c>
      <c r="D40" s="8" t="s">
        <v>19</v>
      </c>
      <c r="E40" s="8" t="s">
        <v>17</v>
      </c>
      <c r="F40" s="123" t="s">
        <v>79</v>
      </c>
      <c r="G40" s="25">
        <v>300000</v>
      </c>
      <c r="H40" s="140" t="s">
        <v>79</v>
      </c>
      <c r="I40" s="140" t="s">
        <v>79</v>
      </c>
      <c r="J40" s="10" t="s">
        <v>111</v>
      </c>
      <c r="K40" s="140" t="s">
        <v>79</v>
      </c>
      <c r="L40" s="25">
        <f>G40</f>
        <v>300000</v>
      </c>
      <c r="M40" s="36">
        <f t="shared" si="2"/>
        <v>30</v>
      </c>
    </row>
    <row r="41" ht="27" customHeight="1" spans="1:13">
      <c r="A41" s="37"/>
      <c r="B41" s="37"/>
      <c r="C41" s="8">
        <v>2</v>
      </c>
      <c r="D41" s="8" t="s">
        <v>14</v>
      </c>
      <c r="E41" s="8" t="s">
        <v>15</v>
      </c>
      <c r="F41" s="123" t="s">
        <v>79</v>
      </c>
      <c r="G41" s="25">
        <v>100000</v>
      </c>
      <c r="H41" s="140" t="s">
        <v>79</v>
      </c>
      <c r="I41" s="140" t="s">
        <v>79</v>
      </c>
      <c r="J41" s="10" t="s">
        <v>111</v>
      </c>
      <c r="K41" s="140" t="s">
        <v>79</v>
      </c>
      <c r="L41" s="25">
        <f>G41</f>
        <v>100000</v>
      </c>
      <c r="M41" s="36">
        <f t="shared" si="2"/>
        <v>10</v>
      </c>
    </row>
    <row r="42" ht="27" customHeight="1" spans="1:13">
      <c r="A42" s="154" t="s">
        <v>39</v>
      </c>
      <c r="B42" s="154"/>
      <c r="C42" s="154"/>
      <c r="D42" s="154"/>
      <c r="E42" s="154"/>
      <c r="F42" s="119"/>
      <c r="G42" s="119">
        <f>SUM(G40:G41)</f>
        <v>400000</v>
      </c>
      <c r="H42" s="140" t="s">
        <v>79</v>
      </c>
      <c r="I42" s="20">
        <v>0</v>
      </c>
      <c r="J42" s="140" t="s">
        <v>79</v>
      </c>
      <c r="K42" s="20">
        <v>0</v>
      </c>
      <c r="L42" s="119">
        <f>SUM(L40:L41)</f>
        <v>400000</v>
      </c>
      <c r="M42" s="36">
        <f t="shared" si="2"/>
        <v>40</v>
      </c>
    </row>
    <row r="43" ht="27" customHeight="1" spans="1:13">
      <c r="A43" s="100" t="s">
        <v>54</v>
      </c>
      <c r="B43" s="100"/>
      <c r="C43" s="100"/>
      <c r="D43" s="100"/>
      <c r="E43" s="100"/>
      <c r="F43" s="101"/>
      <c r="G43" s="101"/>
      <c r="H43" s="18"/>
      <c r="I43" s="101"/>
      <c r="J43" s="100"/>
      <c r="K43" s="100"/>
      <c r="L43" s="101"/>
      <c r="M43" s="36">
        <f t="shared" si="2"/>
        <v>0</v>
      </c>
    </row>
    <row r="44" ht="27" customHeight="1" spans="1:13">
      <c r="A44" s="8">
        <v>1</v>
      </c>
      <c r="B44" s="8" t="s">
        <v>13</v>
      </c>
      <c r="C44" s="8">
        <v>1</v>
      </c>
      <c r="D44" s="8" t="s">
        <v>19</v>
      </c>
      <c r="E44" s="8" t="s">
        <v>17</v>
      </c>
      <c r="F44" s="123" t="s">
        <v>79</v>
      </c>
      <c r="G44" s="25">
        <v>100000</v>
      </c>
      <c r="H44" s="140" t="s">
        <v>79</v>
      </c>
      <c r="I44" s="140" t="s">
        <v>79</v>
      </c>
      <c r="J44" s="10" t="s">
        <v>112</v>
      </c>
      <c r="K44" s="140" t="s">
        <v>79</v>
      </c>
      <c r="L44" s="25">
        <f>G44</f>
        <v>100000</v>
      </c>
      <c r="M44" s="36">
        <f t="shared" si="2"/>
        <v>10</v>
      </c>
    </row>
    <row r="45" ht="27" customHeight="1" spans="1:13">
      <c r="A45" s="154" t="s">
        <v>39</v>
      </c>
      <c r="B45" s="154"/>
      <c r="C45" s="154"/>
      <c r="D45" s="154"/>
      <c r="E45" s="154"/>
      <c r="F45" s="119"/>
      <c r="G45" s="119">
        <f>G44</f>
        <v>100000</v>
      </c>
      <c r="H45" s="155"/>
      <c r="I45" s="20">
        <v>0</v>
      </c>
      <c r="J45" s="163"/>
      <c r="K45" s="20">
        <v>0</v>
      </c>
      <c r="L45" s="73">
        <f>L44</f>
        <v>100000</v>
      </c>
      <c r="M45" s="36">
        <f t="shared" si="2"/>
        <v>10</v>
      </c>
    </row>
    <row r="46" ht="27" customHeight="1" spans="1:13">
      <c r="A46" s="156" t="s">
        <v>57</v>
      </c>
      <c r="B46" s="156"/>
      <c r="C46" s="156"/>
      <c r="D46" s="156"/>
      <c r="E46" s="156"/>
      <c r="F46" s="157"/>
      <c r="G46" s="157"/>
      <c r="H46" s="155"/>
      <c r="I46" s="164"/>
      <c r="J46" s="163"/>
      <c r="K46" s="140"/>
      <c r="L46" s="165"/>
      <c r="M46" s="36">
        <f t="shared" si="2"/>
        <v>0</v>
      </c>
    </row>
    <row r="47" ht="39" customHeight="1" spans="1:13">
      <c r="A47" s="32">
        <v>1</v>
      </c>
      <c r="B47" s="32" t="s">
        <v>13</v>
      </c>
      <c r="C47" s="8">
        <v>1</v>
      </c>
      <c r="D47" s="8" t="s">
        <v>14</v>
      </c>
      <c r="E47" s="8" t="s">
        <v>15</v>
      </c>
      <c r="F47" s="123" t="s">
        <v>79</v>
      </c>
      <c r="G47" s="25">
        <v>500000</v>
      </c>
      <c r="H47" s="140" t="s">
        <v>79</v>
      </c>
      <c r="I47" s="123" t="s">
        <v>79</v>
      </c>
      <c r="J47" s="10" t="s">
        <v>113</v>
      </c>
      <c r="K47" s="140" t="s">
        <v>79</v>
      </c>
      <c r="L47" s="25">
        <f t="shared" ref="L47:L52" si="4">G47</f>
        <v>500000</v>
      </c>
      <c r="M47" s="36">
        <f t="shared" si="2"/>
        <v>50</v>
      </c>
    </row>
    <row r="48" ht="47" customHeight="1" spans="1:13">
      <c r="A48" s="35"/>
      <c r="B48" s="35"/>
      <c r="C48" s="8">
        <v>2</v>
      </c>
      <c r="D48" s="8" t="s">
        <v>18</v>
      </c>
      <c r="E48" s="8" t="s">
        <v>15</v>
      </c>
      <c r="F48" s="123" t="s">
        <v>79</v>
      </c>
      <c r="G48" s="25">
        <v>500000</v>
      </c>
      <c r="H48" s="140" t="s">
        <v>79</v>
      </c>
      <c r="I48" s="123" t="s">
        <v>79</v>
      </c>
      <c r="J48" s="10" t="s">
        <v>114</v>
      </c>
      <c r="K48" s="140" t="s">
        <v>79</v>
      </c>
      <c r="L48" s="25">
        <f t="shared" si="4"/>
        <v>500000</v>
      </c>
      <c r="M48" s="36">
        <f t="shared" si="2"/>
        <v>50</v>
      </c>
    </row>
    <row r="49" ht="47" customHeight="1" spans="1:13">
      <c r="A49" s="35"/>
      <c r="B49" s="35"/>
      <c r="C49" s="8">
        <v>3</v>
      </c>
      <c r="D49" s="8" t="s">
        <v>19</v>
      </c>
      <c r="E49" s="8" t="s">
        <v>15</v>
      </c>
      <c r="F49" s="123" t="s">
        <v>79</v>
      </c>
      <c r="G49" s="25">
        <v>500000</v>
      </c>
      <c r="H49" s="140" t="s">
        <v>79</v>
      </c>
      <c r="I49" s="123" t="s">
        <v>79</v>
      </c>
      <c r="J49" s="10" t="s">
        <v>115</v>
      </c>
      <c r="K49" s="140" t="s">
        <v>79</v>
      </c>
      <c r="L49" s="25">
        <f t="shared" si="4"/>
        <v>500000</v>
      </c>
      <c r="M49" s="36">
        <f t="shared" si="2"/>
        <v>50</v>
      </c>
    </row>
    <row r="50" ht="47" customHeight="1" spans="1:13">
      <c r="A50" s="37"/>
      <c r="B50" s="37"/>
      <c r="C50" s="8">
        <v>4</v>
      </c>
      <c r="D50" s="8" t="s">
        <v>20</v>
      </c>
      <c r="E50" s="8" t="s">
        <v>15</v>
      </c>
      <c r="F50" s="123" t="s">
        <v>79</v>
      </c>
      <c r="G50" s="25">
        <v>500000</v>
      </c>
      <c r="H50" s="140" t="s">
        <v>79</v>
      </c>
      <c r="I50" s="123" t="s">
        <v>79</v>
      </c>
      <c r="J50" s="10" t="s">
        <v>116</v>
      </c>
      <c r="K50" s="140" t="s">
        <v>79</v>
      </c>
      <c r="L50" s="25">
        <f t="shared" si="4"/>
        <v>500000</v>
      </c>
      <c r="M50" s="36">
        <f t="shared" si="2"/>
        <v>50</v>
      </c>
    </row>
    <row r="51" ht="47" customHeight="1" spans="1:13">
      <c r="A51" s="8">
        <v>2</v>
      </c>
      <c r="B51" s="8" t="s">
        <v>25</v>
      </c>
      <c r="C51" s="8">
        <v>5</v>
      </c>
      <c r="D51" s="8" t="s">
        <v>117</v>
      </c>
      <c r="E51" s="8" t="s">
        <v>15</v>
      </c>
      <c r="F51" s="123" t="s">
        <v>79</v>
      </c>
      <c r="G51" s="25">
        <v>500000</v>
      </c>
      <c r="H51" s="140" t="s">
        <v>79</v>
      </c>
      <c r="I51" s="123" t="s">
        <v>79</v>
      </c>
      <c r="J51" s="10" t="s">
        <v>118</v>
      </c>
      <c r="K51" s="140" t="s">
        <v>79</v>
      </c>
      <c r="L51" s="25">
        <f t="shared" si="4"/>
        <v>500000</v>
      </c>
      <c r="M51" s="36">
        <f t="shared" si="2"/>
        <v>50</v>
      </c>
    </row>
    <row r="52" ht="47" customHeight="1" spans="1:13">
      <c r="A52" s="8">
        <v>3</v>
      </c>
      <c r="B52" s="8" t="s">
        <v>33</v>
      </c>
      <c r="C52" s="8">
        <v>6</v>
      </c>
      <c r="D52" s="8" t="s">
        <v>36</v>
      </c>
      <c r="E52" s="8" t="s">
        <v>15</v>
      </c>
      <c r="F52" s="123" t="s">
        <v>79</v>
      </c>
      <c r="G52" s="25">
        <v>500000</v>
      </c>
      <c r="H52" s="140" t="s">
        <v>79</v>
      </c>
      <c r="I52" s="123" t="s">
        <v>79</v>
      </c>
      <c r="J52" s="10" t="s">
        <v>119</v>
      </c>
      <c r="K52" s="140" t="s">
        <v>79</v>
      </c>
      <c r="L52" s="25">
        <f t="shared" si="4"/>
        <v>500000</v>
      </c>
      <c r="M52" s="36">
        <f t="shared" si="2"/>
        <v>50</v>
      </c>
    </row>
    <row r="53" ht="27" customHeight="1" spans="1:13">
      <c r="A53" s="154" t="s">
        <v>39</v>
      </c>
      <c r="B53" s="154"/>
      <c r="C53" s="154"/>
      <c r="D53" s="154"/>
      <c r="E53" s="154"/>
      <c r="F53" s="119"/>
      <c r="G53" s="119">
        <f>SUM(G47:G52)</f>
        <v>3000000</v>
      </c>
      <c r="H53" s="140" t="s">
        <v>79</v>
      </c>
      <c r="I53" s="20">
        <v>0</v>
      </c>
      <c r="J53" s="20" t="s">
        <v>79</v>
      </c>
      <c r="K53" s="20">
        <v>0</v>
      </c>
      <c r="L53" s="119">
        <f>SUM(L47:L52)</f>
        <v>3000000</v>
      </c>
      <c r="M53" s="36">
        <f t="shared" si="2"/>
        <v>300</v>
      </c>
    </row>
    <row r="54" ht="27" customHeight="1" spans="1:13">
      <c r="A54" s="105" t="s">
        <v>66</v>
      </c>
      <c r="B54" s="105"/>
      <c r="C54" s="105"/>
      <c r="D54" s="105"/>
      <c r="E54" s="105"/>
      <c r="F54" s="133"/>
      <c r="G54" s="119">
        <f t="shared" ref="G54:L54" si="5">G53+G45+G42+G32+G29+G22+G38</f>
        <v>7349375.39</v>
      </c>
      <c r="H54" s="140" t="s">
        <v>79</v>
      </c>
      <c r="I54" s="119">
        <f>I53+I45+I42+I32+I29+I22+I38</f>
        <v>17711913.74</v>
      </c>
      <c r="J54" s="140" t="s">
        <v>79</v>
      </c>
      <c r="K54" s="119">
        <f t="shared" si="5"/>
        <v>695638.883</v>
      </c>
      <c r="L54" s="119">
        <f t="shared" si="5"/>
        <v>6969666.317</v>
      </c>
      <c r="M54" s="36">
        <f t="shared" si="2"/>
        <v>734.937539</v>
      </c>
    </row>
  </sheetData>
  <autoFilter xmlns:etc="http://www.wps.cn/officeDocument/2017/etCustomData" ref="A4:M54" etc:filterBottomFollowUsedRange="0">
    <extLst/>
  </autoFilter>
  <mergeCells count="35">
    <mergeCell ref="A2:L2"/>
    <mergeCell ref="A3:L3"/>
    <mergeCell ref="A5:L5"/>
    <mergeCell ref="A22:E22"/>
    <mergeCell ref="A23:L23"/>
    <mergeCell ref="A29:F29"/>
    <mergeCell ref="A30:L30"/>
    <mergeCell ref="A32:F32"/>
    <mergeCell ref="A33:L33"/>
    <mergeCell ref="A38:F38"/>
    <mergeCell ref="A39:L39"/>
    <mergeCell ref="A42:F42"/>
    <mergeCell ref="A43:L43"/>
    <mergeCell ref="A45:F45"/>
    <mergeCell ref="A46:G46"/>
    <mergeCell ref="A53:F53"/>
    <mergeCell ref="A54:F54"/>
    <mergeCell ref="A6:A11"/>
    <mergeCell ref="A12:A13"/>
    <mergeCell ref="A14:A15"/>
    <mergeCell ref="A16:A17"/>
    <mergeCell ref="A18:A19"/>
    <mergeCell ref="A24:A26"/>
    <mergeCell ref="A34:A35"/>
    <mergeCell ref="A40:A41"/>
    <mergeCell ref="A47:A50"/>
    <mergeCell ref="B6:B11"/>
    <mergeCell ref="B12:B13"/>
    <mergeCell ref="B14:B15"/>
    <mergeCell ref="B16:B17"/>
    <mergeCell ref="B18:B19"/>
    <mergeCell ref="B24:B26"/>
    <mergeCell ref="B34:B35"/>
    <mergeCell ref="B40:B41"/>
    <mergeCell ref="B47:B50"/>
  </mergeCells>
  <pageMargins left="0.75" right="0.75" top="1" bottom="1" header="0.5" footer="0.5"/>
  <pageSetup paperSize="9" scale="6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5"/>
  <sheetViews>
    <sheetView view="pageBreakPreview" zoomScale="70" zoomScaleNormal="100" topLeftCell="A21" workbookViewId="0">
      <selection activeCell="L27" sqref="L27"/>
    </sheetView>
  </sheetViews>
  <sheetFormatPr defaultColWidth="9.02777777777778" defaultRowHeight="14.4"/>
  <cols>
    <col min="1" max="1" width="6.50925925925926" customWidth="1"/>
    <col min="2" max="2" width="12.287037037037" customWidth="1"/>
    <col min="4" max="4" width="34.1203703703704" customWidth="1"/>
    <col min="5" max="5" width="32.5185185185185" customWidth="1"/>
    <col min="6" max="6" width="17.3240740740741" style="36" customWidth="1"/>
    <col min="7" max="7" width="15.0648148148148" style="36" customWidth="1"/>
    <col min="8" max="8" width="27.5462962962963" customWidth="1"/>
    <col min="9" max="9" width="17.3240740740741"/>
    <col min="10" max="10" width="34.5185185185185" customWidth="1"/>
    <col min="11" max="12" width="16.1944444444444"/>
    <col min="14" max="14" width="17.1203703703704" customWidth="1"/>
    <col min="15" max="15" width="17.1203703703704"/>
    <col min="16" max="18" width="13.9259259259259"/>
    <col min="19" max="19" width="11.7222222222222"/>
    <col min="20" max="20" width="13.9259259259259"/>
  </cols>
  <sheetData>
    <row r="1" spans="1:12">
      <c r="A1" s="89" t="s">
        <v>67</v>
      </c>
      <c r="B1" s="89"/>
      <c r="C1" s="89"/>
      <c r="D1" s="89"/>
      <c r="E1" s="89"/>
      <c r="F1" s="90"/>
      <c r="G1" s="90"/>
      <c r="H1" s="89"/>
      <c r="I1" s="89"/>
      <c r="J1" s="89"/>
      <c r="K1" s="89"/>
      <c r="L1" s="89"/>
    </row>
    <row r="2" ht="25.2" spans="1:12">
      <c r="A2" s="91" t="s">
        <v>120</v>
      </c>
      <c r="B2" s="91"/>
      <c r="C2" s="91"/>
      <c r="D2" s="91"/>
      <c r="E2" s="92"/>
      <c r="F2" s="93"/>
      <c r="G2" s="93"/>
      <c r="H2" s="94"/>
      <c r="I2" s="94"/>
      <c r="J2" s="94"/>
      <c r="K2" s="94"/>
      <c r="L2" s="94"/>
    </row>
    <row r="3" spans="1:12">
      <c r="A3" s="95" t="s">
        <v>2</v>
      </c>
      <c r="B3" s="96"/>
      <c r="C3" s="96"/>
      <c r="D3" s="96"/>
      <c r="E3" s="97"/>
      <c r="F3" s="98"/>
      <c r="G3" s="98"/>
      <c r="H3" s="99"/>
      <c r="I3" s="135"/>
      <c r="J3" s="136"/>
      <c r="K3" s="135"/>
      <c r="L3" s="135"/>
    </row>
    <row r="4" ht="24" spans="1:12">
      <c r="A4" s="18" t="s">
        <v>3</v>
      </c>
      <c r="B4" s="18" t="s">
        <v>4</v>
      </c>
      <c r="C4" s="72" t="s">
        <v>5</v>
      </c>
      <c r="D4" s="18" t="s">
        <v>6</v>
      </c>
      <c r="E4" s="19" t="s">
        <v>7</v>
      </c>
      <c r="F4" s="73" t="s">
        <v>121</v>
      </c>
      <c r="G4" s="73" t="s">
        <v>122</v>
      </c>
      <c r="H4" s="20" t="s">
        <v>123</v>
      </c>
      <c r="I4" s="20" t="s">
        <v>124</v>
      </c>
      <c r="J4" s="20" t="s">
        <v>125</v>
      </c>
      <c r="K4" s="21" t="s">
        <v>74</v>
      </c>
      <c r="L4" s="21" t="s">
        <v>75</v>
      </c>
    </row>
    <row r="5" spans="1:12">
      <c r="A5" s="100" t="s">
        <v>76</v>
      </c>
      <c r="B5" s="100"/>
      <c r="C5" s="100"/>
      <c r="D5" s="100"/>
      <c r="E5" s="100"/>
      <c r="F5" s="101"/>
      <c r="G5" s="101"/>
      <c r="H5" s="18"/>
      <c r="I5" s="100"/>
      <c r="J5" s="100"/>
      <c r="K5" s="100"/>
      <c r="L5" s="100"/>
    </row>
    <row r="6" ht="58" customHeight="1" spans="1:19">
      <c r="A6" s="32">
        <v>1</v>
      </c>
      <c r="B6" s="32" t="s">
        <v>13</v>
      </c>
      <c r="C6" s="24">
        <v>1</v>
      </c>
      <c r="D6" s="8" t="s">
        <v>14</v>
      </c>
      <c r="E6" s="8" t="s">
        <v>15</v>
      </c>
      <c r="F6" s="25">
        <v>1122948.8</v>
      </c>
      <c r="G6" s="25">
        <v>300000</v>
      </c>
      <c r="H6" s="16" t="s">
        <v>126</v>
      </c>
      <c r="I6" s="23">
        <f>990222.94-68000-3538.24</f>
        <v>918684.7</v>
      </c>
      <c r="J6" s="16" t="s">
        <v>127</v>
      </c>
      <c r="K6" s="23">
        <f>G6-L6</f>
        <v>24394.59</v>
      </c>
      <c r="L6" s="23">
        <f>I6*0.3</f>
        <v>275605.41</v>
      </c>
      <c r="P6" t="s">
        <v>128</v>
      </c>
      <c r="R6" t="s">
        <v>129</v>
      </c>
      <c r="S6" t="s">
        <v>130</v>
      </c>
    </row>
    <row r="7" ht="72" spans="1:19">
      <c r="A7" s="35"/>
      <c r="B7" s="35"/>
      <c r="C7" s="24">
        <v>2</v>
      </c>
      <c r="D7" s="8" t="s">
        <v>16</v>
      </c>
      <c r="E7" s="8" t="s">
        <v>17</v>
      </c>
      <c r="F7" s="25">
        <v>809518.7</v>
      </c>
      <c r="G7" s="25">
        <v>300000</v>
      </c>
      <c r="H7" s="16" t="s">
        <v>131</v>
      </c>
      <c r="I7" s="23">
        <v>541771.907947078</v>
      </c>
      <c r="J7" s="16" t="s">
        <v>132</v>
      </c>
      <c r="K7" s="23">
        <f t="shared" ref="K7:K21" si="0">G7-L7</f>
        <v>137468.427615877</v>
      </c>
      <c r="L7" s="23">
        <f t="shared" ref="L6:L12" si="1">I7*0.3</f>
        <v>162531.572384123</v>
      </c>
      <c r="O7" t="s">
        <v>61</v>
      </c>
      <c r="P7" s="36">
        <v>200000</v>
      </c>
      <c r="Q7" s="36"/>
      <c r="R7" s="36"/>
      <c r="S7" s="36"/>
    </row>
    <row r="8" ht="32" customHeight="1" spans="1:19">
      <c r="A8" s="35"/>
      <c r="B8" s="35"/>
      <c r="C8" s="24">
        <v>3</v>
      </c>
      <c r="D8" s="8" t="s">
        <v>18</v>
      </c>
      <c r="E8" s="8" t="s">
        <v>15</v>
      </c>
      <c r="F8" s="25">
        <v>1246886</v>
      </c>
      <c r="G8" s="25">
        <v>300000</v>
      </c>
      <c r="H8" s="16" t="s">
        <v>133</v>
      </c>
      <c r="I8" s="23">
        <v>847878.76</v>
      </c>
      <c r="J8" s="16" t="s">
        <v>134</v>
      </c>
      <c r="K8" s="23">
        <f t="shared" si="0"/>
        <v>45636.372</v>
      </c>
      <c r="L8" s="23">
        <f t="shared" si="1"/>
        <v>254363.628</v>
      </c>
      <c r="O8" t="s">
        <v>59</v>
      </c>
      <c r="P8" s="36">
        <f>70000*0.3</f>
        <v>21000</v>
      </c>
      <c r="Q8" s="36">
        <v>91874.56</v>
      </c>
      <c r="R8" s="36">
        <f>Q8*0.3</f>
        <v>27562.368</v>
      </c>
      <c r="S8" s="36"/>
    </row>
    <row r="9" ht="33" customHeight="1" spans="1:19">
      <c r="A9" s="35"/>
      <c r="B9" s="35"/>
      <c r="C9" s="24">
        <v>4</v>
      </c>
      <c r="D9" s="8" t="s">
        <v>19</v>
      </c>
      <c r="E9" s="8" t="s">
        <v>15</v>
      </c>
      <c r="F9" s="25">
        <v>1646123.08</v>
      </c>
      <c r="G9" s="25">
        <v>300000</v>
      </c>
      <c r="H9" s="16" t="s">
        <v>135</v>
      </c>
      <c r="I9" s="23">
        <v>19515</v>
      </c>
      <c r="J9" s="16" t="s">
        <v>136</v>
      </c>
      <c r="K9" s="23">
        <f t="shared" si="0"/>
        <v>294145.5</v>
      </c>
      <c r="L9" s="23">
        <f t="shared" si="1"/>
        <v>5854.5</v>
      </c>
      <c r="O9" t="s">
        <v>137</v>
      </c>
      <c r="P9" s="36"/>
      <c r="Q9" s="36"/>
      <c r="R9" s="36"/>
      <c r="S9" s="36">
        <v>2000</v>
      </c>
    </row>
    <row r="10" ht="57.6" spans="1:19">
      <c r="A10" s="35"/>
      <c r="B10" s="35"/>
      <c r="C10" s="24">
        <v>5</v>
      </c>
      <c r="D10" s="84" t="s">
        <v>20</v>
      </c>
      <c r="E10" s="8" t="s">
        <v>15</v>
      </c>
      <c r="F10" s="25">
        <v>676094.96</v>
      </c>
      <c r="G10" s="25">
        <v>202828.49</v>
      </c>
      <c r="H10" s="16" t="s">
        <v>138</v>
      </c>
      <c r="I10" s="23">
        <v>277248.370427013</v>
      </c>
      <c r="J10" s="16" t="s">
        <v>139</v>
      </c>
      <c r="K10" s="23">
        <f t="shared" si="0"/>
        <v>119653.978871896</v>
      </c>
      <c r="L10" s="23">
        <f t="shared" si="1"/>
        <v>83174.5111281039</v>
      </c>
      <c r="O10" t="s">
        <v>140</v>
      </c>
      <c r="P10" s="36"/>
      <c r="Q10" s="36"/>
      <c r="R10" s="36"/>
      <c r="S10" s="36">
        <v>2000</v>
      </c>
    </row>
    <row r="11" ht="43.2" spans="1:19">
      <c r="A11" s="37"/>
      <c r="B11" s="37"/>
      <c r="C11" s="24">
        <v>6</v>
      </c>
      <c r="D11" s="84" t="s">
        <v>21</v>
      </c>
      <c r="E11" s="8" t="s">
        <v>17</v>
      </c>
      <c r="F11" s="25">
        <v>140000</v>
      </c>
      <c r="G11" s="25">
        <v>42000</v>
      </c>
      <c r="H11" s="16" t="s">
        <v>141</v>
      </c>
      <c r="I11" s="23">
        <v>34381.1100917431</v>
      </c>
      <c r="J11" s="16" t="s">
        <v>142</v>
      </c>
      <c r="K11" s="23">
        <f t="shared" si="0"/>
        <v>31685.6669724771</v>
      </c>
      <c r="L11" s="23">
        <f t="shared" si="1"/>
        <v>10314.3330275229</v>
      </c>
      <c r="O11" t="s">
        <v>143</v>
      </c>
      <c r="P11" s="36">
        <v>91874.56</v>
      </c>
      <c r="Q11" s="36"/>
      <c r="R11" s="36"/>
      <c r="S11" s="36"/>
    </row>
    <row r="12" ht="33" customHeight="1" spans="1:19">
      <c r="A12" s="48">
        <v>2</v>
      </c>
      <c r="B12" s="32" t="s">
        <v>22</v>
      </c>
      <c r="C12" s="24">
        <v>7</v>
      </c>
      <c r="D12" s="84" t="s">
        <v>23</v>
      </c>
      <c r="E12" s="8" t="s">
        <v>15</v>
      </c>
      <c r="F12" s="25">
        <v>256851.78</v>
      </c>
      <c r="G12" s="25">
        <v>77055.53</v>
      </c>
      <c r="H12" s="16" t="s">
        <v>144</v>
      </c>
      <c r="I12" s="23">
        <v>0</v>
      </c>
      <c r="J12" s="16" t="s">
        <v>145</v>
      </c>
      <c r="K12" s="23">
        <f t="shared" si="0"/>
        <v>77055.53</v>
      </c>
      <c r="L12" s="23">
        <f t="shared" si="1"/>
        <v>0</v>
      </c>
      <c r="O12" s="36">
        <f>SUM(P12:S12)</f>
        <v>344436.928</v>
      </c>
      <c r="P12" s="36">
        <f>SUM(P7:P11)</f>
        <v>312874.56</v>
      </c>
      <c r="Q12" s="36"/>
      <c r="R12" s="36">
        <f>SUM(R7:R11)</f>
        <v>27562.368</v>
      </c>
      <c r="S12" s="36">
        <f>SUM(S7:S11)</f>
        <v>4000</v>
      </c>
    </row>
    <row r="13" ht="48" customHeight="1" spans="1:12">
      <c r="A13" s="38"/>
      <c r="B13" s="37"/>
      <c r="C13" s="24">
        <v>8</v>
      </c>
      <c r="D13" s="102" t="s">
        <v>24</v>
      </c>
      <c r="E13" s="8" t="s">
        <v>15</v>
      </c>
      <c r="F13" s="25">
        <v>2897724.35</v>
      </c>
      <c r="G13" s="25">
        <v>300000</v>
      </c>
      <c r="H13" s="16" t="s">
        <v>146</v>
      </c>
      <c r="I13" s="23">
        <v>0</v>
      </c>
      <c r="J13" s="16" t="s">
        <v>147</v>
      </c>
      <c r="K13" s="23">
        <f t="shared" si="0"/>
        <v>300000</v>
      </c>
      <c r="L13" s="23">
        <v>0</v>
      </c>
    </row>
    <row r="14" ht="57.6" spans="1:12">
      <c r="A14" s="48">
        <v>3</v>
      </c>
      <c r="B14" s="103" t="s">
        <v>25</v>
      </c>
      <c r="C14" s="24">
        <v>9</v>
      </c>
      <c r="D14" s="102" t="s">
        <v>26</v>
      </c>
      <c r="E14" s="74" t="s">
        <v>17</v>
      </c>
      <c r="F14" s="25">
        <v>130327.62</v>
      </c>
      <c r="G14" s="25">
        <v>39098.29</v>
      </c>
      <c r="H14" s="16" t="s">
        <v>148</v>
      </c>
      <c r="I14" s="23">
        <v>9849.98</v>
      </c>
      <c r="J14" s="16" t="s">
        <v>149</v>
      </c>
      <c r="K14" s="23">
        <f t="shared" si="0"/>
        <v>36143.296</v>
      </c>
      <c r="L14" s="23">
        <f>I14*0.3</f>
        <v>2954.994</v>
      </c>
    </row>
    <row r="15" ht="30" customHeight="1" spans="1:12">
      <c r="A15" s="38"/>
      <c r="B15" s="104"/>
      <c r="C15" s="24">
        <v>10</v>
      </c>
      <c r="D15" s="74" t="s">
        <v>27</v>
      </c>
      <c r="E15" s="74" t="s">
        <v>17</v>
      </c>
      <c r="F15" s="25">
        <v>1022843</v>
      </c>
      <c r="G15" s="25">
        <v>300000</v>
      </c>
      <c r="H15" s="16" t="s">
        <v>150</v>
      </c>
      <c r="I15" s="23">
        <v>999843</v>
      </c>
      <c r="J15" s="16" t="s">
        <v>151</v>
      </c>
      <c r="K15" s="23">
        <f t="shared" si="0"/>
        <v>47.0999999999767</v>
      </c>
      <c r="L15" s="23">
        <v>299952.9</v>
      </c>
    </row>
    <row r="16" ht="35" customHeight="1" spans="1:12">
      <c r="A16" s="48">
        <v>4</v>
      </c>
      <c r="B16" s="48" t="s">
        <v>28</v>
      </c>
      <c r="C16" s="24">
        <v>11</v>
      </c>
      <c r="D16" s="8" t="s">
        <v>29</v>
      </c>
      <c r="E16" s="8" t="s">
        <v>30</v>
      </c>
      <c r="F16" s="25">
        <v>246592</v>
      </c>
      <c r="G16" s="25">
        <v>73977.6</v>
      </c>
      <c r="H16" s="16" t="s">
        <v>152</v>
      </c>
      <c r="I16" s="23">
        <v>0</v>
      </c>
      <c r="J16" s="16" t="s">
        <v>153</v>
      </c>
      <c r="K16" s="23">
        <f t="shared" si="0"/>
        <v>73977.6</v>
      </c>
      <c r="L16" s="23">
        <v>0</v>
      </c>
    </row>
    <row r="17" ht="28.8" spans="1:12">
      <c r="A17" s="51"/>
      <c r="B17" s="51"/>
      <c r="C17" s="24">
        <v>12</v>
      </c>
      <c r="D17" s="8" t="s">
        <v>31</v>
      </c>
      <c r="E17" s="8" t="s">
        <v>15</v>
      </c>
      <c r="F17" s="25">
        <v>2032348.36</v>
      </c>
      <c r="G17" s="25">
        <v>300000</v>
      </c>
      <c r="H17" s="16" t="s">
        <v>154</v>
      </c>
      <c r="I17" s="23">
        <v>524299.43</v>
      </c>
      <c r="J17" s="16" t="s">
        <v>155</v>
      </c>
      <c r="K17" s="23">
        <f t="shared" si="0"/>
        <v>142710.171</v>
      </c>
      <c r="L17" s="23">
        <v>157289.829</v>
      </c>
    </row>
    <row r="18" ht="31" customHeight="1" spans="1:12">
      <c r="A18" s="38"/>
      <c r="B18" s="38"/>
      <c r="C18" s="24">
        <v>13</v>
      </c>
      <c r="D18" s="8" t="s">
        <v>32</v>
      </c>
      <c r="E18" s="8" t="s">
        <v>17</v>
      </c>
      <c r="F18" s="25">
        <v>211200</v>
      </c>
      <c r="G18" s="25">
        <v>63360</v>
      </c>
      <c r="H18" s="16" t="s">
        <v>156</v>
      </c>
      <c r="I18" s="23">
        <v>205309.73</v>
      </c>
      <c r="J18" s="16" t="s">
        <v>157</v>
      </c>
      <c r="K18" s="23">
        <f t="shared" si="0"/>
        <v>1767.081</v>
      </c>
      <c r="L18" s="23">
        <v>61592.919</v>
      </c>
    </row>
    <row r="19" ht="33" customHeight="1" spans="1:12">
      <c r="A19" s="48">
        <v>5</v>
      </c>
      <c r="B19" s="32" t="s">
        <v>33</v>
      </c>
      <c r="C19" s="24">
        <v>14</v>
      </c>
      <c r="D19" s="8" t="s">
        <v>34</v>
      </c>
      <c r="E19" s="8" t="s">
        <v>35</v>
      </c>
      <c r="F19" s="25">
        <v>1485684</v>
      </c>
      <c r="G19" s="25">
        <v>300000</v>
      </c>
      <c r="H19" s="16" t="s">
        <v>158</v>
      </c>
      <c r="I19" s="23">
        <v>1466607.75</v>
      </c>
      <c r="J19" s="16" t="s">
        <v>159</v>
      </c>
      <c r="K19" s="23">
        <f t="shared" si="0"/>
        <v>0</v>
      </c>
      <c r="L19" s="23">
        <v>300000</v>
      </c>
    </row>
    <row r="20" ht="31" customHeight="1" spans="1:12">
      <c r="A20" s="38"/>
      <c r="B20" s="38"/>
      <c r="C20" s="24">
        <v>15</v>
      </c>
      <c r="D20" s="8" t="s">
        <v>36</v>
      </c>
      <c r="E20" s="8" t="s">
        <v>15</v>
      </c>
      <c r="F20" s="25">
        <v>3670000</v>
      </c>
      <c r="G20" s="25">
        <v>300000</v>
      </c>
      <c r="H20" s="16" t="s">
        <v>160</v>
      </c>
      <c r="I20" s="23">
        <v>3118704.44</v>
      </c>
      <c r="J20" s="16" t="s">
        <v>157</v>
      </c>
      <c r="K20" s="23">
        <f t="shared" si="0"/>
        <v>0</v>
      </c>
      <c r="L20" s="23">
        <v>300000</v>
      </c>
    </row>
    <row r="21" ht="49" customHeight="1" spans="1:12">
      <c r="A21" s="24">
        <v>6</v>
      </c>
      <c r="B21" s="8" t="s">
        <v>37</v>
      </c>
      <c r="C21" s="24">
        <v>16</v>
      </c>
      <c r="D21" s="8" t="s">
        <v>38</v>
      </c>
      <c r="E21" s="8" t="s">
        <v>15</v>
      </c>
      <c r="F21" s="25">
        <v>1207850</v>
      </c>
      <c r="G21" s="25">
        <v>300000</v>
      </c>
      <c r="H21" s="16" t="s">
        <v>161</v>
      </c>
      <c r="I21" s="23">
        <v>814823</v>
      </c>
      <c r="J21" s="16" t="s">
        <v>157</v>
      </c>
      <c r="K21" s="23">
        <f t="shared" si="0"/>
        <v>55553.1</v>
      </c>
      <c r="L21" s="23">
        <f>I21*0.3</f>
        <v>244446.9</v>
      </c>
    </row>
    <row r="22" s="39" customFormat="1" spans="1:15">
      <c r="A22" s="105" t="s">
        <v>39</v>
      </c>
      <c r="B22" s="106"/>
      <c r="C22" s="106"/>
      <c r="D22" s="106"/>
      <c r="E22" s="106"/>
      <c r="F22" s="107">
        <f>SUM(F6:F21)</f>
        <v>18802992.65</v>
      </c>
      <c r="G22" s="107">
        <f t="shared" ref="G22:L22" si="2">SUM(G6:G21)</f>
        <v>3498319.91</v>
      </c>
      <c r="H22" s="107">
        <f t="shared" si="2"/>
        <v>0</v>
      </c>
      <c r="I22" s="107">
        <f t="shared" si="2"/>
        <v>9778917.17846583</v>
      </c>
      <c r="J22" s="107">
        <f t="shared" si="2"/>
        <v>0</v>
      </c>
      <c r="K22" s="107">
        <f t="shared" si="2"/>
        <v>1340238.41346025</v>
      </c>
      <c r="L22" s="107">
        <f t="shared" si="2"/>
        <v>2158081.49653975</v>
      </c>
      <c r="N22" s="137"/>
      <c r="O22" s="137"/>
    </row>
    <row r="23" spans="1:12">
      <c r="A23" s="108" t="s">
        <v>98</v>
      </c>
      <c r="B23" s="109"/>
      <c r="C23" s="109"/>
      <c r="D23" s="109"/>
      <c r="E23" s="109"/>
      <c r="F23" s="110"/>
      <c r="G23" s="110"/>
      <c r="H23" s="109"/>
      <c r="I23" s="109"/>
      <c r="J23" s="109"/>
      <c r="K23" s="109"/>
      <c r="L23" s="138"/>
    </row>
    <row r="24" ht="41" customHeight="1" spans="1:12">
      <c r="A24" s="48">
        <v>1</v>
      </c>
      <c r="B24" s="111" t="s">
        <v>13</v>
      </c>
      <c r="C24" s="24">
        <v>1</v>
      </c>
      <c r="D24" s="8" t="s">
        <v>14</v>
      </c>
      <c r="E24" s="8" t="s">
        <v>15</v>
      </c>
      <c r="F24" s="25">
        <f>10600+10415+40000+41000+39100+8776+40913+26393+220000</f>
        <v>437197</v>
      </c>
      <c r="G24" s="25">
        <v>131159</v>
      </c>
      <c r="H24" s="112" t="s">
        <v>162</v>
      </c>
      <c r="I24" s="139" t="s">
        <v>79</v>
      </c>
      <c r="J24" s="16" t="s">
        <v>163</v>
      </c>
      <c r="K24" s="140">
        <f>G24</f>
        <v>131159</v>
      </c>
      <c r="L24" s="140">
        <v>0</v>
      </c>
    </row>
    <row r="25" ht="43.2" spans="1:12">
      <c r="A25" s="51"/>
      <c r="B25" s="113"/>
      <c r="C25" s="24">
        <v>2</v>
      </c>
      <c r="D25" s="8" t="s">
        <v>18</v>
      </c>
      <c r="E25" s="8" t="s">
        <v>15</v>
      </c>
      <c r="F25" s="25">
        <v>105000</v>
      </c>
      <c r="G25" s="25">
        <v>31500</v>
      </c>
      <c r="H25" s="112" t="s">
        <v>164</v>
      </c>
      <c r="I25" s="139">
        <v>105000</v>
      </c>
      <c r="J25" s="16" t="s">
        <v>82</v>
      </c>
      <c r="K25" s="140">
        <f>G25-L25</f>
        <v>0</v>
      </c>
      <c r="L25" s="140">
        <f t="shared" ref="L25:L28" si="3">I25*0.3</f>
        <v>31500</v>
      </c>
    </row>
    <row r="26" ht="57" customHeight="1" spans="1:12">
      <c r="A26" s="38"/>
      <c r="B26" s="114"/>
      <c r="C26" s="24">
        <v>3</v>
      </c>
      <c r="D26" s="8" t="s">
        <v>19</v>
      </c>
      <c r="E26" s="8" t="s">
        <v>15</v>
      </c>
      <c r="F26" s="25">
        <v>126336.96</v>
      </c>
      <c r="G26" s="25">
        <v>37901.08</v>
      </c>
      <c r="H26" s="112" t="s">
        <v>165</v>
      </c>
      <c r="I26" s="139">
        <v>61806.68</v>
      </c>
      <c r="J26" s="112" t="s">
        <v>166</v>
      </c>
      <c r="K26" s="140">
        <f>G26-L26</f>
        <v>19359.076</v>
      </c>
      <c r="L26" s="140">
        <f t="shared" si="3"/>
        <v>18542.004</v>
      </c>
    </row>
    <row r="27" ht="43.2" spans="1:12">
      <c r="A27" s="24">
        <v>2</v>
      </c>
      <c r="B27" s="25" t="s">
        <v>25</v>
      </c>
      <c r="C27" s="24">
        <v>4</v>
      </c>
      <c r="D27" s="8" t="s">
        <v>27</v>
      </c>
      <c r="E27" s="8" t="s">
        <v>17</v>
      </c>
      <c r="F27" s="25">
        <v>310818</v>
      </c>
      <c r="G27" s="25">
        <v>93245.4</v>
      </c>
      <c r="H27" s="112" t="s">
        <v>167</v>
      </c>
      <c r="I27" s="141">
        <f>310818-92354</f>
        <v>218464</v>
      </c>
      <c r="J27" s="16" t="s">
        <v>168</v>
      </c>
      <c r="K27" s="140">
        <f>G27-L27</f>
        <v>27706.2</v>
      </c>
      <c r="L27" s="140">
        <f t="shared" si="3"/>
        <v>65539.2</v>
      </c>
    </row>
    <row r="28" ht="43.2" spans="1:12">
      <c r="A28" s="24">
        <v>3</v>
      </c>
      <c r="B28" s="25" t="s">
        <v>28</v>
      </c>
      <c r="C28" s="24">
        <v>5</v>
      </c>
      <c r="D28" s="8" t="s">
        <v>31</v>
      </c>
      <c r="E28" s="8" t="s">
        <v>15</v>
      </c>
      <c r="F28" s="25">
        <v>44172</v>
      </c>
      <c r="G28" s="25">
        <v>13250</v>
      </c>
      <c r="H28" s="112" t="s">
        <v>169</v>
      </c>
      <c r="I28" s="141">
        <v>38758.09</v>
      </c>
      <c r="J28" s="16" t="s">
        <v>170</v>
      </c>
      <c r="K28" s="140">
        <f>G28-L28</f>
        <v>1622.573</v>
      </c>
      <c r="L28" s="140">
        <f t="shared" si="3"/>
        <v>11627.427</v>
      </c>
    </row>
    <row r="29" s="39" customFormat="1" spans="1:12">
      <c r="A29" s="115" t="s">
        <v>39</v>
      </c>
      <c r="B29" s="116"/>
      <c r="C29" s="116"/>
      <c r="D29" s="116"/>
      <c r="E29" s="117"/>
      <c r="F29" s="118">
        <f>SUM(F24:F28)</f>
        <v>1023523.96</v>
      </c>
      <c r="G29" s="119">
        <f>SUM(G24:G28)</f>
        <v>307055.48</v>
      </c>
      <c r="H29" s="120"/>
      <c r="I29" s="142">
        <f>SUM(I24:I28)</f>
        <v>424028.77</v>
      </c>
      <c r="J29" s="142"/>
      <c r="K29" s="142">
        <f>SUM(K24:K28)</f>
        <v>179846.849</v>
      </c>
      <c r="L29" s="142">
        <f>SUM(L24:L28)</f>
        <v>127208.631</v>
      </c>
    </row>
    <row r="30" spans="1:12">
      <c r="A30" s="108" t="s">
        <v>106</v>
      </c>
      <c r="B30" s="109"/>
      <c r="C30" s="109"/>
      <c r="D30" s="109"/>
      <c r="E30" s="109"/>
      <c r="F30" s="109"/>
      <c r="G30" s="109"/>
      <c r="H30" s="109"/>
      <c r="I30" s="109"/>
      <c r="J30" s="109"/>
      <c r="K30" s="109"/>
      <c r="L30" s="138"/>
    </row>
    <row r="31" ht="28.8" spans="1:12">
      <c r="A31" s="121">
        <v>1</v>
      </c>
      <c r="B31" s="121" t="s">
        <v>13</v>
      </c>
      <c r="C31" s="122">
        <v>1</v>
      </c>
      <c r="D31" s="8" t="s">
        <v>19</v>
      </c>
      <c r="E31" s="8" t="s">
        <v>17</v>
      </c>
      <c r="F31" s="123" t="s">
        <v>79</v>
      </c>
      <c r="G31" s="26">
        <v>30000</v>
      </c>
      <c r="H31" s="16" t="s">
        <v>171</v>
      </c>
      <c r="I31" s="140" t="s">
        <v>79</v>
      </c>
      <c r="J31" s="16" t="s">
        <v>172</v>
      </c>
      <c r="K31" s="140">
        <f>G31</f>
        <v>30000</v>
      </c>
      <c r="L31" s="140" t="s">
        <v>79</v>
      </c>
    </row>
    <row r="32" s="39" customFormat="1" spans="1:12">
      <c r="A32" s="124" t="s">
        <v>39</v>
      </c>
      <c r="B32" s="125"/>
      <c r="C32" s="125"/>
      <c r="D32" s="125"/>
      <c r="E32" s="125"/>
      <c r="F32" s="126"/>
      <c r="G32" s="119">
        <f>G31</f>
        <v>30000</v>
      </c>
      <c r="H32" s="120"/>
      <c r="I32" s="142">
        <f>SUM(I31:I31)</f>
        <v>0</v>
      </c>
      <c r="J32" s="142"/>
      <c r="K32" s="142">
        <f>SUM(K31:K31)</f>
        <v>30000</v>
      </c>
      <c r="L32" s="142">
        <f>SUM(L31:L31)</f>
        <v>0</v>
      </c>
    </row>
    <row r="33" spans="1:12">
      <c r="A33" s="127" t="s">
        <v>108</v>
      </c>
      <c r="B33" s="128"/>
      <c r="C33" s="128"/>
      <c r="D33" s="128"/>
      <c r="E33" s="128"/>
      <c r="F33" s="128"/>
      <c r="G33" s="128"/>
      <c r="H33" s="128"/>
      <c r="I33" s="128"/>
      <c r="J33" s="128"/>
      <c r="K33" s="128"/>
      <c r="L33" s="143"/>
    </row>
    <row r="34" ht="28.8" spans="1:12">
      <c r="A34" s="48">
        <v>1</v>
      </c>
      <c r="B34" s="129" t="s">
        <v>13</v>
      </c>
      <c r="C34" s="24">
        <v>1</v>
      </c>
      <c r="D34" s="8" t="s">
        <v>19</v>
      </c>
      <c r="E34" s="8" t="s">
        <v>17</v>
      </c>
      <c r="F34" s="123" t="s">
        <v>79</v>
      </c>
      <c r="G34" s="25">
        <v>2000</v>
      </c>
      <c r="H34" s="16" t="s">
        <v>173</v>
      </c>
      <c r="I34" s="140" t="s">
        <v>79</v>
      </c>
      <c r="J34" s="8" t="s">
        <v>82</v>
      </c>
      <c r="K34" s="140" t="s">
        <v>79</v>
      </c>
      <c r="L34" s="141">
        <f>G34</f>
        <v>2000</v>
      </c>
    </row>
    <row r="35" ht="47" customHeight="1" spans="1:12">
      <c r="A35" s="38"/>
      <c r="B35" s="130"/>
      <c r="C35" s="24">
        <v>2</v>
      </c>
      <c r="D35" s="8" t="s">
        <v>16</v>
      </c>
      <c r="E35" s="8" t="s">
        <v>17</v>
      </c>
      <c r="F35" s="123" t="s">
        <v>79</v>
      </c>
      <c r="G35" s="25">
        <v>4000</v>
      </c>
      <c r="H35" s="16" t="s">
        <v>174</v>
      </c>
      <c r="I35" s="140" t="s">
        <v>79</v>
      </c>
      <c r="J35" s="8" t="s">
        <v>82</v>
      </c>
      <c r="K35" s="140" t="s">
        <v>79</v>
      </c>
      <c r="L35" s="141">
        <f>G35</f>
        <v>4000</v>
      </c>
    </row>
    <row r="36" ht="57.6" spans="1:12">
      <c r="A36" s="24">
        <v>2</v>
      </c>
      <c r="B36" s="8" t="s">
        <v>22</v>
      </c>
      <c r="C36" s="24">
        <v>3</v>
      </c>
      <c r="D36" s="8" t="s">
        <v>24</v>
      </c>
      <c r="E36" s="8" t="s">
        <v>15</v>
      </c>
      <c r="F36" s="123" t="s">
        <v>79</v>
      </c>
      <c r="G36" s="25">
        <v>6000</v>
      </c>
      <c r="H36" s="16" t="s">
        <v>175</v>
      </c>
      <c r="I36" s="140" t="s">
        <v>79</v>
      </c>
      <c r="J36" s="8" t="s">
        <v>176</v>
      </c>
      <c r="K36" s="140">
        <v>2000</v>
      </c>
      <c r="L36" s="141">
        <v>4000</v>
      </c>
    </row>
    <row r="37" ht="43.2" spans="1:12">
      <c r="A37" s="24">
        <v>3</v>
      </c>
      <c r="B37" s="25" t="s">
        <v>28</v>
      </c>
      <c r="C37" s="24">
        <v>4</v>
      </c>
      <c r="D37" s="8" t="s">
        <v>32</v>
      </c>
      <c r="E37" s="8" t="s">
        <v>17</v>
      </c>
      <c r="F37" s="123" t="s">
        <v>79</v>
      </c>
      <c r="G37" s="25">
        <v>2000</v>
      </c>
      <c r="H37" s="16" t="s">
        <v>177</v>
      </c>
      <c r="I37" s="140" t="s">
        <v>79</v>
      </c>
      <c r="J37" s="8" t="s">
        <v>178</v>
      </c>
      <c r="K37" s="140">
        <f>G37</f>
        <v>2000</v>
      </c>
      <c r="L37" s="141">
        <v>0</v>
      </c>
    </row>
    <row r="38" s="39" customFormat="1" spans="1:12">
      <c r="A38" s="124" t="s">
        <v>39</v>
      </c>
      <c r="B38" s="125"/>
      <c r="C38" s="125"/>
      <c r="D38" s="125"/>
      <c r="E38" s="125"/>
      <c r="F38" s="126"/>
      <c r="G38" s="119">
        <f>SUM(G34:G37)</f>
        <v>14000</v>
      </c>
      <c r="H38" s="131"/>
      <c r="I38" s="20">
        <v>0</v>
      </c>
      <c r="J38" s="144"/>
      <c r="K38" s="20">
        <v>0</v>
      </c>
      <c r="L38" s="142">
        <f>SUM(L34:L37)</f>
        <v>10000</v>
      </c>
    </row>
    <row r="39" spans="1:12">
      <c r="A39" s="127" t="s">
        <v>51</v>
      </c>
      <c r="B39" s="128"/>
      <c r="C39" s="128"/>
      <c r="D39" s="128"/>
      <c r="E39" s="128"/>
      <c r="F39" s="128"/>
      <c r="G39" s="128"/>
      <c r="H39" s="128"/>
      <c r="I39" s="128"/>
      <c r="J39" s="128"/>
      <c r="K39" s="128"/>
      <c r="L39" s="143"/>
    </row>
    <row r="40" ht="43.2" spans="1:12">
      <c r="A40" s="103">
        <v>1</v>
      </c>
      <c r="B40" s="103" t="s">
        <v>13</v>
      </c>
      <c r="C40" s="74">
        <v>1</v>
      </c>
      <c r="D40" s="74" t="s">
        <v>19</v>
      </c>
      <c r="E40" s="74" t="s">
        <v>17</v>
      </c>
      <c r="F40" s="123" t="s">
        <v>79</v>
      </c>
      <c r="G40" s="25">
        <v>300000</v>
      </c>
      <c r="H40" s="16" t="s">
        <v>179</v>
      </c>
      <c r="I40" s="140" t="s">
        <v>79</v>
      </c>
      <c r="J40" s="16" t="s">
        <v>180</v>
      </c>
      <c r="K40" s="140">
        <v>100000</v>
      </c>
      <c r="L40" s="141">
        <f>G40-K40</f>
        <v>200000</v>
      </c>
    </row>
    <row r="41" ht="28.8" spans="1:12">
      <c r="A41" s="104"/>
      <c r="B41" s="104"/>
      <c r="C41" s="74">
        <v>2</v>
      </c>
      <c r="D41" s="74" t="s">
        <v>14</v>
      </c>
      <c r="E41" s="74" t="s">
        <v>15</v>
      </c>
      <c r="F41" s="123" t="s">
        <v>79</v>
      </c>
      <c r="G41" s="25">
        <v>100000</v>
      </c>
      <c r="H41" s="16" t="s">
        <v>179</v>
      </c>
      <c r="I41" s="140" t="s">
        <v>79</v>
      </c>
      <c r="J41" s="16" t="s">
        <v>181</v>
      </c>
      <c r="K41" s="140">
        <f>G41</f>
        <v>100000</v>
      </c>
      <c r="L41" s="123">
        <v>0</v>
      </c>
    </row>
    <row r="42" spans="1:12">
      <c r="A42" s="124" t="s">
        <v>39</v>
      </c>
      <c r="B42" s="125"/>
      <c r="C42" s="125"/>
      <c r="D42" s="125"/>
      <c r="E42" s="125"/>
      <c r="F42" s="126"/>
      <c r="G42" s="119">
        <f>G40+G41</f>
        <v>400000</v>
      </c>
      <c r="H42" s="132"/>
      <c r="I42" s="142">
        <f>SUM(I40:I41)</f>
        <v>0</v>
      </c>
      <c r="J42" s="141"/>
      <c r="K42" s="141"/>
      <c r="L42" s="142">
        <f>SUM(L40:L41)</f>
        <v>200000</v>
      </c>
    </row>
    <row r="43" spans="1:12">
      <c r="A43" s="127" t="s">
        <v>54</v>
      </c>
      <c r="B43" s="128"/>
      <c r="C43" s="128"/>
      <c r="D43" s="128"/>
      <c r="E43" s="128"/>
      <c r="F43" s="128"/>
      <c r="G43" s="128"/>
      <c r="H43" s="128"/>
      <c r="I43" s="128"/>
      <c r="J43" s="128"/>
      <c r="K43" s="128"/>
      <c r="L43" s="143"/>
    </row>
    <row r="44" ht="28.8" spans="1:12">
      <c r="A44" s="74">
        <v>1</v>
      </c>
      <c r="B44" s="74" t="s">
        <v>13</v>
      </c>
      <c r="C44" s="74">
        <v>1</v>
      </c>
      <c r="D44" s="74" t="s">
        <v>19</v>
      </c>
      <c r="E44" s="74" t="s">
        <v>17</v>
      </c>
      <c r="F44" s="123" t="s">
        <v>79</v>
      </c>
      <c r="G44" s="25">
        <v>100000</v>
      </c>
      <c r="H44" s="16" t="s">
        <v>182</v>
      </c>
      <c r="I44" s="140" t="s">
        <v>79</v>
      </c>
      <c r="J44" s="8" t="s">
        <v>183</v>
      </c>
      <c r="K44" s="140">
        <v>100000</v>
      </c>
      <c r="L44" s="141" t="s">
        <v>79</v>
      </c>
    </row>
    <row r="45" s="39" customFormat="1" spans="1:12">
      <c r="A45" s="124" t="s">
        <v>39</v>
      </c>
      <c r="B45" s="125"/>
      <c r="C45" s="125"/>
      <c r="D45" s="125"/>
      <c r="E45" s="125"/>
      <c r="F45" s="126"/>
      <c r="G45" s="119">
        <f>G44</f>
        <v>100000</v>
      </c>
      <c r="H45" s="16"/>
      <c r="I45" s="142">
        <f>SUM(I44)</f>
        <v>0</v>
      </c>
      <c r="J45" s="142"/>
      <c r="K45" s="142">
        <f>SUM(K44)</f>
        <v>100000</v>
      </c>
      <c r="L45" s="142">
        <f>SUM(L44)</f>
        <v>0</v>
      </c>
    </row>
    <row r="46" spans="1:12">
      <c r="A46" s="127" t="s">
        <v>57</v>
      </c>
      <c r="B46" s="128"/>
      <c r="C46" s="128"/>
      <c r="D46" s="128"/>
      <c r="E46" s="128"/>
      <c r="F46" s="128"/>
      <c r="G46" s="128"/>
      <c r="H46" s="128"/>
      <c r="I46" s="128"/>
      <c r="J46" s="128"/>
      <c r="K46" s="128"/>
      <c r="L46" s="143"/>
    </row>
    <row r="47" ht="43.2" spans="1:12">
      <c r="A47" s="32">
        <v>1</v>
      </c>
      <c r="B47" s="32" t="s">
        <v>13</v>
      </c>
      <c r="C47" s="8">
        <v>1</v>
      </c>
      <c r="D47" s="8" t="s">
        <v>14</v>
      </c>
      <c r="E47" s="8" t="s">
        <v>15</v>
      </c>
      <c r="F47" s="123" t="s">
        <v>79</v>
      </c>
      <c r="G47" s="25">
        <v>500000</v>
      </c>
      <c r="H47" s="8" t="s">
        <v>113</v>
      </c>
      <c r="I47" s="140" t="s">
        <v>79</v>
      </c>
      <c r="J47" s="8" t="s">
        <v>82</v>
      </c>
      <c r="K47" s="140" t="s">
        <v>79</v>
      </c>
      <c r="L47" s="141">
        <f t="shared" ref="L47:L52" si="4">G47</f>
        <v>500000</v>
      </c>
    </row>
    <row r="48" ht="43.2" spans="1:12">
      <c r="A48" s="35"/>
      <c r="B48" s="35"/>
      <c r="C48" s="8">
        <v>2</v>
      </c>
      <c r="D48" s="8" t="s">
        <v>18</v>
      </c>
      <c r="E48" s="8" t="s">
        <v>15</v>
      </c>
      <c r="F48" s="123" t="s">
        <v>79</v>
      </c>
      <c r="G48" s="25">
        <v>500000</v>
      </c>
      <c r="H48" s="8" t="s">
        <v>114</v>
      </c>
      <c r="I48" s="140" t="s">
        <v>79</v>
      </c>
      <c r="J48" s="8" t="s">
        <v>82</v>
      </c>
      <c r="K48" s="140" t="s">
        <v>79</v>
      </c>
      <c r="L48" s="141">
        <f t="shared" si="4"/>
        <v>500000</v>
      </c>
    </row>
    <row r="49" ht="43.2" spans="1:12">
      <c r="A49" s="35"/>
      <c r="B49" s="35"/>
      <c r="C49" s="8">
        <v>3</v>
      </c>
      <c r="D49" s="8" t="s">
        <v>19</v>
      </c>
      <c r="E49" s="8" t="s">
        <v>15</v>
      </c>
      <c r="F49" s="123" t="s">
        <v>79</v>
      </c>
      <c r="G49" s="25">
        <v>500000</v>
      </c>
      <c r="H49" s="8" t="s">
        <v>115</v>
      </c>
      <c r="I49" s="140" t="s">
        <v>79</v>
      </c>
      <c r="J49" s="8" t="s">
        <v>82</v>
      </c>
      <c r="K49" s="140" t="s">
        <v>79</v>
      </c>
      <c r="L49" s="141">
        <f t="shared" si="4"/>
        <v>500000</v>
      </c>
    </row>
    <row r="50" ht="43.2" spans="1:12">
      <c r="A50" s="37"/>
      <c r="B50" s="37"/>
      <c r="C50" s="8">
        <v>4</v>
      </c>
      <c r="D50" s="8" t="s">
        <v>20</v>
      </c>
      <c r="E50" s="8" t="s">
        <v>15</v>
      </c>
      <c r="F50" s="123" t="s">
        <v>79</v>
      </c>
      <c r="G50" s="25">
        <v>500000</v>
      </c>
      <c r="H50" s="8" t="s">
        <v>116</v>
      </c>
      <c r="I50" s="140" t="s">
        <v>79</v>
      </c>
      <c r="J50" s="8" t="s">
        <v>82</v>
      </c>
      <c r="K50" s="140" t="s">
        <v>79</v>
      </c>
      <c r="L50" s="141">
        <f t="shared" si="4"/>
        <v>500000</v>
      </c>
    </row>
    <row r="51" ht="43.2" spans="1:12">
      <c r="A51" s="8">
        <v>2</v>
      </c>
      <c r="B51" s="8" t="s">
        <v>25</v>
      </c>
      <c r="C51" s="8">
        <v>5</v>
      </c>
      <c r="D51" s="8" t="s">
        <v>63</v>
      </c>
      <c r="E51" s="8" t="s">
        <v>15</v>
      </c>
      <c r="F51" s="123" t="s">
        <v>79</v>
      </c>
      <c r="G51" s="25">
        <v>500000</v>
      </c>
      <c r="H51" s="8" t="s">
        <v>118</v>
      </c>
      <c r="I51" s="140" t="s">
        <v>79</v>
      </c>
      <c r="J51" s="8" t="s">
        <v>82</v>
      </c>
      <c r="K51" s="140" t="s">
        <v>79</v>
      </c>
      <c r="L51" s="141">
        <f t="shared" si="4"/>
        <v>500000</v>
      </c>
    </row>
    <row r="52" ht="43.2" spans="1:12">
      <c r="A52" s="8">
        <v>3</v>
      </c>
      <c r="B52" s="8" t="s">
        <v>33</v>
      </c>
      <c r="C52" s="8">
        <v>6</v>
      </c>
      <c r="D52" s="8" t="s">
        <v>36</v>
      </c>
      <c r="E52" s="8" t="s">
        <v>15</v>
      </c>
      <c r="F52" s="123" t="s">
        <v>79</v>
      </c>
      <c r="G52" s="25">
        <v>500000</v>
      </c>
      <c r="H52" s="8" t="s">
        <v>119</v>
      </c>
      <c r="I52" s="140" t="s">
        <v>79</v>
      </c>
      <c r="J52" s="8" t="s">
        <v>82</v>
      </c>
      <c r="K52" s="140" t="s">
        <v>79</v>
      </c>
      <c r="L52" s="141">
        <f t="shared" si="4"/>
        <v>500000</v>
      </c>
    </row>
    <row r="53" s="39" customFormat="1" spans="1:12">
      <c r="A53" s="124" t="s">
        <v>39</v>
      </c>
      <c r="B53" s="125"/>
      <c r="C53" s="125"/>
      <c r="D53" s="125"/>
      <c r="E53" s="125"/>
      <c r="F53" s="126"/>
      <c r="G53" s="119">
        <f t="shared" ref="G53:L53" si="5">SUM(G47:G52)</f>
        <v>3000000</v>
      </c>
      <c r="H53" s="120"/>
      <c r="I53" s="20">
        <f t="shared" si="5"/>
        <v>0</v>
      </c>
      <c r="J53" s="142"/>
      <c r="K53" s="142"/>
      <c r="L53" s="20">
        <f t="shared" si="5"/>
        <v>3000000</v>
      </c>
    </row>
    <row r="54" spans="1:12">
      <c r="A54" s="105" t="s">
        <v>66</v>
      </c>
      <c r="B54" s="105"/>
      <c r="C54" s="105"/>
      <c r="D54" s="105"/>
      <c r="E54" s="105"/>
      <c r="F54" s="133"/>
      <c r="G54" s="73">
        <f>G22+G29+G32+G38+G42+G45+G53</f>
        <v>7349375.39</v>
      </c>
      <c r="H54" s="134"/>
      <c r="I54" s="73">
        <f>I22+I29+I32+I38+I42+I45+I53</f>
        <v>10202945.9484658</v>
      </c>
      <c r="J54" s="20"/>
      <c r="K54" s="73">
        <f>K22+K29+K32+K38+K42+K45+K53</f>
        <v>1650085.26246025</v>
      </c>
      <c r="L54" s="73">
        <f>L22+L29+L32+L38+L42+L45+L53</f>
        <v>5495290.12753975</v>
      </c>
    </row>
    <row r="55" spans="7:12">
      <c r="G55" s="36">
        <f>G54/10000</f>
        <v>734.937539</v>
      </c>
      <c r="I55" s="36">
        <f>I54/10000</f>
        <v>1020.29459484658</v>
      </c>
      <c r="K55" s="36">
        <f>K54/10000</f>
        <v>165.008526246025</v>
      </c>
      <c r="L55" s="36">
        <f>L54/10000</f>
        <v>549.529012753975</v>
      </c>
    </row>
  </sheetData>
  <autoFilter xmlns:etc="http://www.wps.cn/officeDocument/2017/etCustomData" ref="A4:L55" etc:filterBottomFollowUsedRange="0">
    <extLst/>
  </autoFilter>
  <mergeCells count="35">
    <mergeCell ref="A2:L2"/>
    <mergeCell ref="A3:L3"/>
    <mergeCell ref="A5:L5"/>
    <mergeCell ref="A22:E22"/>
    <mergeCell ref="A23:L23"/>
    <mergeCell ref="A29:E29"/>
    <mergeCell ref="A30:L30"/>
    <mergeCell ref="A32:F32"/>
    <mergeCell ref="A33:L33"/>
    <mergeCell ref="A38:F38"/>
    <mergeCell ref="A39:L39"/>
    <mergeCell ref="A42:F42"/>
    <mergeCell ref="A43:L43"/>
    <mergeCell ref="A45:F45"/>
    <mergeCell ref="A46:L46"/>
    <mergeCell ref="A53:F53"/>
    <mergeCell ref="A54:F54"/>
    <mergeCell ref="A6:A11"/>
    <mergeCell ref="A12:A13"/>
    <mergeCell ref="A14:A15"/>
    <mergeCell ref="A16:A18"/>
    <mergeCell ref="A19:A20"/>
    <mergeCell ref="A24:A26"/>
    <mergeCell ref="A34:A35"/>
    <mergeCell ref="A40:A41"/>
    <mergeCell ref="A47:A50"/>
    <mergeCell ref="B6:B11"/>
    <mergeCell ref="B12:B13"/>
    <mergeCell ref="B14:B15"/>
    <mergeCell ref="B16:B18"/>
    <mergeCell ref="B19:B20"/>
    <mergeCell ref="B24:B26"/>
    <mergeCell ref="B34:B35"/>
    <mergeCell ref="B40:B41"/>
    <mergeCell ref="B47:B50"/>
  </mergeCells>
  <pageMargins left="0.75" right="0.75" top="1" bottom="1" header="0.5" footer="0.5"/>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view="pageBreakPreview" zoomScale="70" zoomScaleNormal="100" workbookViewId="0">
      <selection activeCell="K5" sqref="K5"/>
    </sheetView>
  </sheetViews>
  <sheetFormatPr defaultColWidth="9.02777777777778" defaultRowHeight="14.4"/>
  <cols>
    <col min="2" max="2" width="11.8240740740741" customWidth="1"/>
    <col min="4" max="4" width="37.1759259259259" customWidth="1"/>
    <col min="5" max="5" width="33" customWidth="1"/>
    <col min="6" max="6" width="18.1203703703704" style="36" customWidth="1"/>
    <col min="7" max="8" width="20.3796296296296" customWidth="1"/>
    <col min="9" max="9" width="17.6481481481481" customWidth="1"/>
    <col min="11" max="11" width="18.5" customWidth="1"/>
    <col min="12" max="12" width="12.8981481481481" hidden="1" customWidth="1"/>
    <col min="13" max="13" width="10.5925925925926"/>
    <col min="14" max="14" width="13.8611111111111"/>
  </cols>
  <sheetData>
    <row r="1" spans="1:9">
      <c r="A1" s="61" t="s">
        <v>184</v>
      </c>
      <c r="B1" s="61"/>
      <c r="C1" s="61"/>
      <c r="D1" s="61"/>
      <c r="E1" s="61"/>
      <c r="F1" s="62"/>
      <c r="G1" s="61"/>
      <c r="H1" s="61"/>
      <c r="I1" s="61"/>
    </row>
    <row r="2" ht="52" customHeight="1" spans="1:9">
      <c r="A2" s="80" t="s">
        <v>185</v>
      </c>
      <c r="B2" s="80"/>
      <c r="C2" s="80"/>
      <c r="D2" s="80"/>
      <c r="E2" s="81"/>
      <c r="F2" s="82"/>
      <c r="G2" s="83"/>
      <c r="H2" s="83"/>
      <c r="I2" s="83"/>
    </row>
    <row r="3" spans="1:9">
      <c r="A3" s="67" t="s">
        <v>2</v>
      </c>
      <c r="B3" s="68"/>
      <c r="C3" s="68"/>
      <c r="D3" s="68"/>
      <c r="E3" s="69"/>
      <c r="F3" s="70"/>
      <c r="G3" s="71"/>
      <c r="H3" s="71"/>
      <c r="I3" s="71"/>
    </row>
    <row r="4" ht="28" customHeight="1" spans="1:9">
      <c r="A4" s="18" t="s">
        <v>3</v>
      </c>
      <c r="B4" s="18" t="s">
        <v>4</v>
      </c>
      <c r="C4" s="72" t="s">
        <v>5</v>
      </c>
      <c r="D4" s="18" t="s">
        <v>6</v>
      </c>
      <c r="E4" s="19" t="s">
        <v>7</v>
      </c>
      <c r="F4" s="73" t="s">
        <v>186</v>
      </c>
      <c r="G4" s="21" t="s">
        <v>187</v>
      </c>
      <c r="H4" s="21" t="s">
        <v>188</v>
      </c>
      <c r="I4" s="21" t="s">
        <v>189</v>
      </c>
    </row>
    <row r="5" ht="27" customHeight="1" spans="1:14">
      <c r="A5" s="8">
        <v>1</v>
      </c>
      <c r="B5" s="8" t="s">
        <v>13</v>
      </c>
      <c r="C5" s="24">
        <v>1</v>
      </c>
      <c r="D5" s="8" t="s">
        <v>14</v>
      </c>
      <c r="E5" s="8" t="s">
        <v>15</v>
      </c>
      <c r="F5" s="50">
        <f>VLOOKUP(D5,申报情况汇总表!$D$54:$H$59,5,FALSE)</f>
        <v>500000</v>
      </c>
      <c r="G5" s="50">
        <f>审核情况汇总表1!L6+审核情况汇总表1!L24+审核情况汇总表1!L41</f>
        <v>275605.41</v>
      </c>
      <c r="H5" s="85">
        <f>G5*$G$27</f>
        <v>165675.369944898</v>
      </c>
      <c r="I5" s="50">
        <f t="shared" ref="I5:I21" si="0">F5+H5</f>
        <v>665675.369944898</v>
      </c>
      <c r="K5" s="86">
        <f>I5/10000</f>
        <v>66.5675369944898</v>
      </c>
      <c r="L5" s="87">
        <v>66.3856011397023</v>
      </c>
      <c r="M5" s="36">
        <v>66.39</v>
      </c>
      <c r="N5" s="87">
        <v>66.386</v>
      </c>
    </row>
    <row r="6" ht="27" customHeight="1" spans="1:14">
      <c r="A6" s="8"/>
      <c r="B6" s="8"/>
      <c r="C6" s="24">
        <v>2</v>
      </c>
      <c r="D6" s="8" t="s">
        <v>16</v>
      </c>
      <c r="E6" s="8" t="s">
        <v>17</v>
      </c>
      <c r="F6" s="50"/>
      <c r="G6" s="50">
        <f>审核情况汇总表1!L7+审核情况汇总表1!L35</f>
        <v>166531.572384123</v>
      </c>
      <c r="H6" s="85">
        <f t="shared" ref="H6:H21" si="1">G6*$G$27</f>
        <v>100107.540930511</v>
      </c>
      <c r="I6" s="50">
        <f t="shared" si="0"/>
        <v>100107.540930511</v>
      </c>
      <c r="K6" s="86">
        <f t="shared" ref="K6:K21" si="2">I6/10000</f>
        <v>10.0107540930511</v>
      </c>
      <c r="L6" s="87">
        <v>9.90082133095174</v>
      </c>
      <c r="M6" s="36">
        <v>9.9</v>
      </c>
      <c r="N6" s="87">
        <v>9.901</v>
      </c>
    </row>
    <row r="7" ht="27" customHeight="1" spans="1:14">
      <c r="A7" s="8"/>
      <c r="B7" s="8"/>
      <c r="C7" s="24">
        <v>3</v>
      </c>
      <c r="D7" s="8" t="s">
        <v>18</v>
      </c>
      <c r="E7" s="8" t="s">
        <v>15</v>
      </c>
      <c r="F7" s="50">
        <f>VLOOKUP(D7,申报情况汇总表!$D$54:$H$59,5,FALSE)</f>
        <v>500000</v>
      </c>
      <c r="G7" s="50">
        <f>审核情况汇总表1!L8+审核情况汇总表1!L25</f>
        <v>285863.628</v>
      </c>
      <c r="H7" s="85">
        <f t="shared" si="1"/>
        <v>171841.918207232</v>
      </c>
      <c r="I7" s="50">
        <f t="shared" si="0"/>
        <v>671841.918207232</v>
      </c>
      <c r="K7" s="86">
        <f t="shared" si="2"/>
        <v>67.1841918207232</v>
      </c>
      <c r="L7" s="87">
        <v>66.9954841915339</v>
      </c>
      <c r="M7" s="36">
        <v>67</v>
      </c>
      <c r="N7" s="87">
        <v>66.995</v>
      </c>
    </row>
    <row r="8" ht="27" customHeight="1" spans="1:14">
      <c r="A8" s="8"/>
      <c r="B8" s="8"/>
      <c r="C8" s="24">
        <v>4</v>
      </c>
      <c r="D8" s="8" t="s">
        <v>19</v>
      </c>
      <c r="E8" s="8" t="s">
        <v>15</v>
      </c>
      <c r="F8" s="50">
        <f>VLOOKUP(D8,申报情况汇总表!$D$54:$H$59,5,FALSE)</f>
        <v>500000</v>
      </c>
      <c r="G8" s="50">
        <f>审核情况汇总表1!L9+审核情况汇总表1!L26+审核情况汇总表1!L34+审核情况汇总表1!L40</f>
        <v>226396.504</v>
      </c>
      <c r="H8" s="85">
        <f t="shared" si="1"/>
        <v>136094.297112787</v>
      </c>
      <c r="I8" s="50">
        <f t="shared" si="0"/>
        <v>636094.297112787</v>
      </c>
      <c r="K8" s="86">
        <f t="shared" si="2"/>
        <v>63.6094297112788</v>
      </c>
      <c r="L8" s="87">
        <v>63.459978212935</v>
      </c>
      <c r="M8" s="36">
        <v>63.46</v>
      </c>
      <c r="N8" s="87">
        <v>63.46</v>
      </c>
    </row>
    <row r="9" ht="27" customHeight="1" spans="1:14">
      <c r="A9" s="8"/>
      <c r="B9" s="8"/>
      <c r="C9" s="24">
        <v>5</v>
      </c>
      <c r="D9" s="8" t="s">
        <v>20</v>
      </c>
      <c r="E9" s="8" t="s">
        <v>15</v>
      </c>
      <c r="F9" s="50">
        <f>VLOOKUP(D9,申报情况汇总表!$D$54:$H$59,5,FALSE)</f>
        <v>500000</v>
      </c>
      <c r="G9" s="50">
        <f>审核情况汇总表1!L10</f>
        <v>83174.5111281039</v>
      </c>
      <c r="H9" s="85">
        <f t="shared" si="1"/>
        <v>49998.9020575999</v>
      </c>
      <c r="I9" s="50">
        <f t="shared" si="0"/>
        <v>549998.9020576</v>
      </c>
      <c r="K9" s="86">
        <f t="shared" si="2"/>
        <v>54.99989020576</v>
      </c>
      <c r="L9" s="87">
        <v>54.9449840782692</v>
      </c>
      <c r="M9" s="36">
        <v>54.94</v>
      </c>
      <c r="N9" s="87">
        <v>54.945</v>
      </c>
    </row>
    <row r="10" ht="27" customHeight="1" spans="1:14">
      <c r="A10" s="8"/>
      <c r="B10" s="8"/>
      <c r="C10" s="24">
        <v>6</v>
      </c>
      <c r="D10" s="8" t="s">
        <v>21</v>
      </c>
      <c r="E10" s="8" t="s">
        <v>17</v>
      </c>
      <c r="F10" s="50"/>
      <c r="G10" s="50">
        <f>审核情况汇总表1!L11</f>
        <v>10314.3330275229</v>
      </c>
      <c r="H10" s="85">
        <f t="shared" si="1"/>
        <v>6200.28082928322</v>
      </c>
      <c r="I10" s="50">
        <f t="shared" si="0"/>
        <v>6200.28082928322</v>
      </c>
      <c r="K10" s="86">
        <f t="shared" si="2"/>
        <v>0.620028082928322</v>
      </c>
      <c r="L10" s="87">
        <v>0.613219265220694</v>
      </c>
      <c r="M10" s="36">
        <v>0.61</v>
      </c>
      <c r="N10" s="87">
        <v>0.613</v>
      </c>
    </row>
    <row r="11" ht="27" customHeight="1" spans="1:14">
      <c r="A11" s="24">
        <v>2</v>
      </c>
      <c r="B11" s="8" t="s">
        <v>22</v>
      </c>
      <c r="C11" s="24">
        <v>7</v>
      </c>
      <c r="D11" s="84" t="s">
        <v>23</v>
      </c>
      <c r="E11" s="8" t="s">
        <v>15</v>
      </c>
      <c r="F11" s="50"/>
      <c r="G11" s="50">
        <f>审核情况汇总表1!L12</f>
        <v>0</v>
      </c>
      <c r="H11" s="85">
        <f t="shared" si="1"/>
        <v>0</v>
      </c>
      <c r="I11" s="50">
        <f t="shared" si="0"/>
        <v>0</v>
      </c>
      <c r="K11" s="86">
        <f t="shared" si="2"/>
        <v>0</v>
      </c>
      <c r="L11" s="87">
        <v>0</v>
      </c>
      <c r="M11" s="36"/>
      <c r="N11" s="87">
        <v>0</v>
      </c>
    </row>
    <row r="12" ht="27" customHeight="1" spans="1:14">
      <c r="A12" s="24"/>
      <c r="B12" s="8"/>
      <c r="C12" s="24">
        <v>8</v>
      </c>
      <c r="D12" s="8" t="s">
        <v>24</v>
      </c>
      <c r="E12" s="8" t="s">
        <v>15</v>
      </c>
      <c r="F12" s="50"/>
      <c r="G12" s="50">
        <f>审核情况汇总表1!L13+审核情况汇总表1!L36</f>
        <v>4000</v>
      </c>
      <c r="H12" s="85">
        <f t="shared" si="1"/>
        <v>2404.53001187311</v>
      </c>
      <c r="I12" s="50">
        <f t="shared" si="0"/>
        <v>2404.53001187311</v>
      </c>
      <c r="K12" s="86">
        <f t="shared" si="2"/>
        <v>0.240453001187311</v>
      </c>
      <c r="L12" s="87">
        <v>0.237812474576639</v>
      </c>
      <c r="M12" s="36">
        <v>0.24</v>
      </c>
      <c r="N12" s="87">
        <v>0.238</v>
      </c>
    </row>
    <row r="13" ht="27" customHeight="1" spans="1:14">
      <c r="A13" s="24">
        <v>3</v>
      </c>
      <c r="B13" s="8" t="s">
        <v>25</v>
      </c>
      <c r="C13" s="24">
        <v>9</v>
      </c>
      <c r="D13" s="8" t="s">
        <v>26</v>
      </c>
      <c r="E13" s="8" t="s">
        <v>17</v>
      </c>
      <c r="F13" s="50"/>
      <c r="G13" s="50">
        <f>审核情况汇总表1!L14</f>
        <v>2954.994</v>
      </c>
      <c r="H13" s="85">
        <f t="shared" si="1"/>
        <v>1776.34293947624</v>
      </c>
      <c r="I13" s="50">
        <f t="shared" si="0"/>
        <v>1776.34293947624</v>
      </c>
      <c r="K13" s="86">
        <f t="shared" si="2"/>
        <v>0.177634293947624</v>
      </c>
      <c r="L13" s="87">
        <v>0.17568360887478</v>
      </c>
      <c r="M13" s="36">
        <v>0.18</v>
      </c>
      <c r="N13" s="87">
        <v>0.176</v>
      </c>
    </row>
    <row r="14" ht="27" customHeight="1" spans="1:14">
      <c r="A14" s="24"/>
      <c r="B14" s="8"/>
      <c r="C14" s="24">
        <v>10</v>
      </c>
      <c r="D14" s="8" t="s">
        <v>27</v>
      </c>
      <c r="E14" s="8" t="s">
        <v>17</v>
      </c>
      <c r="F14" s="50"/>
      <c r="G14" s="50">
        <f>审核情况汇总表1!L15+审核情况汇总表1!L27</f>
        <v>365492.1</v>
      </c>
      <c r="H14" s="85">
        <f t="shared" si="1"/>
        <v>219709.180888132</v>
      </c>
      <c r="I14" s="50">
        <f t="shared" si="0"/>
        <v>219709.180888132</v>
      </c>
      <c r="K14" s="86">
        <f t="shared" si="2"/>
        <v>21.9709180888132</v>
      </c>
      <c r="L14" s="87">
        <v>23.3768651805819</v>
      </c>
      <c r="M14" s="36">
        <v>23.38</v>
      </c>
      <c r="N14" s="87">
        <v>23.377</v>
      </c>
    </row>
    <row r="15" ht="27" customHeight="1" spans="1:14">
      <c r="A15" s="24"/>
      <c r="B15" s="74"/>
      <c r="C15" s="24">
        <v>11</v>
      </c>
      <c r="D15" s="75" t="s">
        <v>63</v>
      </c>
      <c r="E15" s="76" t="s">
        <v>15</v>
      </c>
      <c r="F15" s="50">
        <f>VLOOKUP(D15,申报情况汇总表!$D$54:$H$59,5,FALSE)</f>
        <v>500000</v>
      </c>
      <c r="G15" s="50"/>
      <c r="H15" s="85">
        <f t="shared" si="1"/>
        <v>0</v>
      </c>
      <c r="I15" s="50">
        <f t="shared" si="0"/>
        <v>500000</v>
      </c>
      <c r="K15" s="86">
        <f t="shared" si="2"/>
        <v>50</v>
      </c>
      <c r="L15" s="87">
        <v>50</v>
      </c>
      <c r="M15" s="36">
        <v>50</v>
      </c>
      <c r="N15" s="87">
        <v>50</v>
      </c>
    </row>
    <row r="16" ht="27" customHeight="1" spans="1:14">
      <c r="A16" s="48">
        <v>4</v>
      </c>
      <c r="B16" s="32" t="s">
        <v>28</v>
      </c>
      <c r="C16" s="24">
        <v>12</v>
      </c>
      <c r="D16" s="8" t="s">
        <v>29</v>
      </c>
      <c r="E16" s="8" t="s">
        <v>92</v>
      </c>
      <c r="F16" s="50"/>
      <c r="G16" s="50">
        <v>0</v>
      </c>
      <c r="H16" s="85">
        <f t="shared" si="1"/>
        <v>0</v>
      </c>
      <c r="I16" s="50">
        <f t="shared" si="0"/>
        <v>0</v>
      </c>
      <c r="K16" s="86">
        <f t="shared" si="2"/>
        <v>0</v>
      </c>
      <c r="L16" s="87">
        <v>0</v>
      </c>
      <c r="M16" s="36">
        <v>0</v>
      </c>
      <c r="N16" s="87"/>
    </row>
    <row r="17" ht="27" customHeight="1" spans="1:14">
      <c r="A17" s="51"/>
      <c r="B17" s="35"/>
      <c r="C17" s="24">
        <v>13</v>
      </c>
      <c r="D17" s="8" t="s">
        <v>31</v>
      </c>
      <c r="E17" s="8" t="s">
        <v>15</v>
      </c>
      <c r="F17" s="50"/>
      <c r="G17" s="50">
        <f>审核情况汇总表1!L17+审核情况汇总表1!L28</f>
        <v>168917.256</v>
      </c>
      <c r="H17" s="85">
        <f t="shared" si="1"/>
        <v>101541.652893813</v>
      </c>
      <c r="I17" s="50">
        <f t="shared" si="0"/>
        <v>101541.652893813</v>
      </c>
      <c r="K17" s="86">
        <f t="shared" si="2"/>
        <v>10.1541652893813</v>
      </c>
      <c r="L17" s="87">
        <v>10.0426576620139</v>
      </c>
      <c r="M17" s="36">
        <v>10.04</v>
      </c>
      <c r="N17" s="87">
        <v>10.043</v>
      </c>
    </row>
    <row r="18" ht="27" customHeight="1" spans="1:14">
      <c r="A18" s="38"/>
      <c r="B18" s="37"/>
      <c r="C18" s="24">
        <v>17</v>
      </c>
      <c r="D18" s="8" t="s">
        <v>32</v>
      </c>
      <c r="E18" s="8" t="s">
        <v>17</v>
      </c>
      <c r="F18" s="50"/>
      <c r="G18" s="50">
        <f>审核情况汇总表1!L18+审核情况汇总表1!L37</f>
        <v>61592.919</v>
      </c>
      <c r="H18" s="85">
        <f t="shared" si="1"/>
        <v>37025.5055635923</v>
      </c>
      <c r="I18" s="50">
        <f t="shared" si="0"/>
        <v>37025.5055635923</v>
      </c>
      <c r="K18" s="86">
        <f t="shared" si="2"/>
        <v>3.70255055635923</v>
      </c>
      <c r="L18" s="87">
        <v>3.66189112094712</v>
      </c>
      <c r="M18" s="36">
        <v>3.66</v>
      </c>
      <c r="N18" s="87">
        <v>3.663</v>
      </c>
    </row>
    <row r="19" ht="27" customHeight="1" spans="1:14">
      <c r="A19" s="24">
        <v>5</v>
      </c>
      <c r="B19" s="8" t="s">
        <v>33</v>
      </c>
      <c r="C19" s="24">
        <v>14</v>
      </c>
      <c r="D19" s="8" t="s">
        <v>34</v>
      </c>
      <c r="E19" s="8" t="s">
        <v>35</v>
      </c>
      <c r="F19" s="50"/>
      <c r="G19" s="50">
        <f>审核情况汇总表1!L19</f>
        <v>300000</v>
      </c>
      <c r="H19" s="85">
        <f t="shared" si="1"/>
        <v>180339.750890483</v>
      </c>
      <c r="I19" s="50">
        <f t="shared" si="0"/>
        <v>180339.750890483</v>
      </c>
      <c r="K19" s="86">
        <f t="shared" si="2"/>
        <v>18.0339750890483</v>
      </c>
      <c r="L19" s="87">
        <v>17.8359355932479</v>
      </c>
      <c r="M19" s="36">
        <v>17.84</v>
      </c>
      <c r="N19" s="87">
        <v>17.836</v>
      </c>
    </row>
    <row r="20" ht="27" customHeight="1" spans="1:14">
      <c r="A20" s="24"/>
      <c r="B20" s="24"/>
      <c r="C20" s="24">
        <v>15</v>
      </c>
      <c r="D20" s="8" t="s">
        <v>36</v>
      </c>
      <c r="E20" s="8" t="s">
        <v>15</v>
      </c>
      <c r="F20" s="50">
        <f>VLOOKUP(D20,申报情况汇总表!$D$54:$H$59,5,FALSE)</f>
        <v>500000</v>
      </c>
      <c r="G20" s="50">
        <f>审核情况汇总表1!L20</f>
        <v>300000</v>
      </c>
      <c r="H20" s="85">
        <f t="shared" si="1"/>
        <v>180339.750890483</v>
      </c>
      <c r="I20" s="50">
        <f t="shared" si="0"/>
        <v>680339.750890483</v>
      </c>
      <c r="K20" s="86">
        <f t="shared" si="2"/>
        <v>68.0339750890483</v>
      </c>
      <c r="L20" s="87">
        <v>67.8359355932479</v>
      </c>
      <c r="M20" s="36">
        <v>67.84</v>
      </c>
      <c r="N20" s="87">
        <v>67.836</v>
      </c>
    </row>
    <row r="21" ht="27" customHeight="1" spans="1:14">
      <c r="A21" s="24">
        <v>6</v>
      </c>
      <c r="B21" s="8" t="s">
        <v>37</v>
      </c>
      <c r="C21" s="24">
        <v>16</v>
      </c>
      <c r="D21" s="8" t="s">
        <v>38</v>
      </c>
      <c r="E21" s="8" t="s">
        <v>15</v>
      </c>
      <c r="F21" s="50"/>
      <c r="G21" s="50">
        <f>审核情况汇总表1!L21</f>
        <v>244446.9</v>
      </c>
      <c r="H21" s="85">
        <f t="shared" si="1"/>
        <v>146944.976839836</v>
      </c>
      <c r="I21" s="50">
        <f t="shared" si="0"/>
        <v>146944.976839836</v>
      </c>
      <c r="K21" s="86">
        <f t="shared" si="2"/>
        <v>14.6944976839836</v>
      </c>
      <c r="L21" s="87">
        <v>14.533130547897</v>
      </c>
      <c r="M21" s="36">
        <v>14.53</v>
      </c>
      <c r="N21" s="87">
        <v>14.533</v>
      </c>
    </row>
    <row r="22" ht="27" customHeight="1" spans="1:14">
      <c r="A22" s="77" t="s">
        <v>39</v>
      </c>
      <c r="B22" s="77"/>
      <c r="C22" s="77"/>
      <c r="D22" s="77"/>
      <c r="E22" s="77"/>
      <c r="F22" s="50">
        <f t="shared" ref="F22:L22" si="3">SUM(F5:F21)</f>
        <v>3000000</v>
      </c>
      <c r="G22" s="50">
        <f t="shared" si="3"/>
        <v>2495290.12753975</v>
      </c>
      <c r="H22" s="50">
        <f t="shared" si="3"/>
        <v>1500000</v>
      </c>
      <c r="I22" s="50">
        <f t="shared" si="3"/>
        <v>4500000</v>
      </c>
      <c r="K22" s="50">
        <f t="shared" si="3"/>
        <v>450</v>
      </c>
      <c r="L22" s="50">
        <f t="shared" ref="L22:N22" si="4">SUM(L5:L21)</f>
        <v>450</v>
      </c>
      <c r="M22" s="88">
        <f t="shared" si="4"/>
        <v>450.01</v>
      </c>
      <c r="N22" s="88">
        <f t="shared" si="4"/>
        <v>450.002</v>
      </c>
    </row>
    <row r="25" spans="7:7">
      <c r="G25" s="36">
        <v>4500000</v>
      </c>
    </row>
    <row r="26" spans="7:7">
      <c r="G26" s="36">
        <f>G25-F22</f>
        <v>1500000</v>
      </c>
    </row>
    <row r="27" spans="6:7">
      <c r="F27" s="36" t="s">
        <v>190</v>
      </c>
      <c r="G27" s="78">
        <f>G26/G22</f>
        <v>0.601132502968277</v>
      </c>
    </row>
    <row r="28" spans="7:7">
      <c r="G28" s="78"/>
    </row>
    <row r="29" spans="7:7">
      <c r="G29" s="78"/>
    </row>
    <row r="30" spans="7:7">
      <c r="G30" s="78"/>
    </row>
    <row r="31" spans="7:7">
      <c r="G31" s="78"/>
    </row>
    <row r="32" spans="7:7">
      <c r="G32" s="78"/>
    </row>
    <row r="33" spans="7:7">
      <c r="G33" s="78"/>
    </row>
    <row r="34" spans="7:7">
      <c r="G34" s="78"/>
    </row>
    <row r="35" spans="7:7">
      <c r="G35" s="78"/>
    </row>
    <row r="36" spans="7:7">
      <c r="G36" s="78"/>
    </row>
    <row r="37" spans="7:7">
      <c r="G37" s="78"/>
    </row>
    <row r="38" spans="7:7">
      <c r="G38" s="78"/>
    </row>
    <row r="39" spans="7:7">
      <c r="G39" s="78"/>
    </row>
    <row r="40" spans="7:7">
      <c r="G40" s="78"/>
    </row>
    <row r="41" spans="7:7">
      <c r="G41" s="78"/>
    </row>
    <row r="42" spans="7:7">
      <c r="G42" s="78"/>
    </row>
    <row r="43" spans="7:7">
      <c r="G43" s="78"/>
    </row>
  </sheetData>
  <mergeCells count="14">
    <mergeCell ref="A1:I1"/>
    <mergeCell ref="A2:I2"/>
    <mergeCell ref="A3:I3"/>
    <mergeCell ref="A22:E22"/>
    <mergeCell ref="A5:A10"/>
    <mergeCell ref="A11:A12"/>
    <mergeCell ref="A13:A15"/>
    <mergeCell ref="A16:A18"/>
    <mergeCell ref="A19:A20"/>
    <mergeCell ref="B5:B10"/>
    <mergeCell ref="B11:B12"/>
    <mergeCell ref="B13:B15"/>
    <mergeCell ref="B16:B18"/>
    <mergeCell ref="B19:B20"/>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view="pageBreakPreview" zoomScale="70" zoomScaleNormal="100" workbookViewId="0">
      <selection activeCell="H21" sqref="H21"/>
    </sheetView>
  </sheetViews>
  <sheetFormatPr defaultColWidth="9.02777777777778" defaultRowHeight="14.4" outlineLevelCol="7"/>
  <cols>
    <col min="2" max="2" width="11.8240740740741" customWidth="1"/>
    <col min="4" max="4" width="37.1759259259259" customWidth="1"/>
    <col min="5" max="5" width="33" customWidth="1"/>
    <col min="6" max="6" width="18.1203703703704" style="36" customWidth="1"/>
    <col min="7" max="7" width="20.3796296296296" customWidth="1"/>
    <col min="8" max="8" width="17.6481481481481" customWidth="1"/>
  </cols>
  <sheetData>
    <row r="1" spans="1:8">
      <c r="A1" s="61" t="s">
        <v>184</v>
      </c>
      <c r="B1" s="61"/>
      <c r="C1" s="61"/>
      <c r="D1" s="61"/>
      <c r="E1" s="61"/>
      <c r="F1" s="62"/>
      <c r="G1" s="61"/>
      <c r="H1" s="61"/>
    </row>
    <row r="2" ht="52" customHeight="1" spans="1:8">
      <c r="A2" s="80" t="s">
        <v>185</v>
      </c>
      <c r="B2" s="80"/>
      <c r="C2" s="80"/>
      <c r="D2" s="80"/>
      <c r="E2" s="81"/>
      <c r="F2" s="82"/>
      <c r="G2" s="83"/>
      <c r="H2" s="83"/>
    </row>
    <row r="3" spans="1:8">
      <c r="A3" s="67" t="s">
        <v>2</v>
      </c>
      <c r="B3" s="68"/>
      <c r="C3" s="68"/>
      <c r="D3" s="68"/>
      <c r="E3" s="69"/>
      <c r="F3" s="70"/>
      <c r="G3" s="71"/>
      <c r="H3" s="71"/>
    </row>
    <row r="4" ht="28" customHeight="1" spans="1:8">
      <c r="A4" s="18" t="s">
        <v>3</v>
      </c>
      <c r="B4" s="18" t="s">
        <v>4</v>
      </c>
      <c r="C4" s="72" t="s">
        <v>5</v>
      </c>
      <c r="D4" s="18" t="s">
        <v>6</v>
      </c>
      <c r="E4" s="19" t="s">
        <v>7</v>
      </c>
      <c r="F4" s="73" t="s">
        <v>186</v>
      </c>
      <c r="G4" s="21" t="s">
        <v>187</v>
      </c>
      <c r="H4" s="21" t="s">
        <v>189</v>
      </c>
    </row>
    <row r="5" ht="27" customHeight="1" spans="1:8">
      <c r="A5" s="8">
        <v>1</v>
      </c>
      <c r="B5" s="8" t="s">
        <v>13</v>
      </c>
      <c r="C5" s="24">
        <v>1</v>
      </c>
      <c r="D5" s="8" t="s">
        <v>14</v>
      </c>
      <c r="E5" s="8" t="s">
        <v>15</v>
      </c>
      <c r="F5" s="50">
        <f>VLOOKUP(D5,申报情况汇总表!$D$54:$H$59,5,FALSE)</f>
        <v>500000</v>
      </c>
      <c r="G5" s="50">
        <f>审核情况汇总表1!L6+审核情况汇总表1!L24+审核情况汇总表1!L41</f>
        <v>275605.41</v>
      </c>
      <c r="H5" s="50">
        <f>G5+F5</f>
        <v>775605.41</v>
      </c>
    </row>
    <row r="6" ht="27" customHeight="1" spans="1:8">
      <c r="A6" s="8"/>
      <c r="B6" s="8"/>
      <c r="C6" s="24">
        <v>2</v>
      </c>
      <c r="D6" s="8" t="s">
        <v>16</v>
      </c>
      <c r="E6" s="8" t="s">
        <v>17</v>
      </c>
      <c r="F6" s="50"/>
      <c r="G6" s="50">
        <f>审核情况汇总表1!L7+审核情况汇总表1!L35</f>
        <v>166531.572384123</v>
      </c>
      <c r="H6" s="50">
        <f t="shared" ref="H6:H22" si="0">G6+F6</f>
        <v>166531.572384123</v>
      </c>
    </row>
    <row r="7" ht="27" customHeight="1" spans="1:8">
      <c r="A7" s="8"/>
      <c r="B7" s="8"/>
      <c r="C7" s="24">
        <v>3</v>
      </c>
      <c r="D7" s="8" t="s">
        <v>18</v>
      </c>
      <c r="E7" s="8" t="s">
        <v>15</v>
      </c>
      <c r="F7" s="50">
        <f>VLOOKUP(D7,申报情况汇总表!$D$54:$H$59,5,FALSE)</f>
        <v>500000</v>
      </c>
      <c r="G7" s="50">
        <f>审核情况汇总表1!L8+审核情况汇总表1!L25</f>
        <v>285863.628</v>
      </c>
      <c r="H7" s="50">
        <f t="shared" si="0"/>
        <v>785863.628</v>
      </c>
    </row>
    <row r="8" ht="27" customHeight="1" spans="1:8">
      <c r="A8" s="8"/>
      <c r="B8" s="8"/>
      <c r="C8" s="24">
        <v>4</v>
      </c>
      <c r="D8" s="8" t="s">
        <v>19</v>
      </c>
      <c r="E8" s="8" t="s">
        <v>15</v>
      </c>
      <c r="F8" s="50">
        <f>VLOOKUP(D8,申报情况汇总表!$D$54:$H$59,5,FALSE)</f>
        <v>500000</v>
      </c>
      <c r="G8" s="50">
        <f>审核情况汇总表1!L9+审核情况汇总表1!L26+审核情况汇总表1!L34+审核情况汇总表1!L40</f>
        <v>226396.504</v>
      </c>
      <c r="H8" s="50">
        <f t="shared" si="0"/>
        <v>726396.504</v>
      </c>
    </row>
    <row r="9" ht="27" customHeight="1" spans="1:8">
      <c r="A9" s="8"/>
      <c r="B9" s="8"/>
      <c r="C9" s="24">
        <v>5</v>
      </c>
      <c r="D9" s="8" t="s">
        <v>20</v>
      </c>
      <c r="E9" s="8" t="s">
        <v>15</v>
      </c>
      <c r="F9" s="50">
        <f>VLOOKUP(D9,申报情况汇总表!$D$54:$H$59,5,FALSE)</f>
        <v>500000</v>
      </c>
      <c r="G9" s="50">
        <f>审核情况汇总表1!L10</f>
        <v>83174.5111281039</v>
      </c>
      <c r="H9" s="50">
        <f t="shared" si="0"/>
        <v>583174.511128104</v>
      </c>
    </row>
    <row r="10" ht="27" customHeight="1" spans="1:8">
      <c r="A10" s="8"/>
      <c r="B10" s="8"/>
      <c r="C10" s="24">
        <v>6</v>
      </c>
      <c r="D10" s="8" t="s">
        <v>21</v>
      </c>
      <c r="E10" s="8" t="s">
        <v>17</v>
      </c>
      <c r="F10" s="50"/>
      <c r="G10" s="50">
        <f>审核情况汇总表1!L11</f>
        <v>10314.3330275229</v>
      </c>
      <c r="H10" s="50">
        <f t="shared" si="0"/>
        <v>10314.3330275229</v>
      </c>
    </row>
    <row r="11" ht="27" customHeight="1" spans="1:8">
      <c r="A11" s="24">
        <v>2</v>
      </c>
      <c r="B11" s="8" t="s">
        <v>22</v>
      </c>
      <c r="C11" s="24">
        <v>7</v>
      </c>
      <c r="D11" s="84" t="s">
        <v>23</v>
      </c>
      <c r="E11" s="8" t="s">
        <v>15</v>
      </c>
      <c r="F11" s="50"/>
      <c r="G11" s="50">
        <f>审核情况汇总表1!L12</f>
        <v>0</v>
      </c>
      <c r="H11" s="50">
        <f t="shared" si="0"/>
        <v>0</v>
      </c>
    </row>
    <row r="12" ht="27" customHeight="1" spans="1:8">
      <c r="A12" s="24"/>
      <c r="B12" s="8"/>
      <c r="C12" s="24">
        <v>8</v>
      </c>
      <c r="D12" s="8" t="s">
        <v>24</v>
      </c>
      <c r="E12" s="8" t="s">
        <v>15</v>
      </c>
      <c r="F12" s="50"/>
      <c r="G12" s="50">
        <f>审核情况汇总表1!L13+审核情况汇总表1!L36</f>
        <v>4000</v>
      </c>
      <c r="H12" s="50">
        <f t="shared" si="0"/>
        <v>4000</v>
      </c>
    </row>
    <row r="13" ht="27" customHeight="1" spans="1:8">
      <c r="A13" s="24">
        <v>3</v>
      </c>
      <c r="B13" s="8" t="s">
        <v>25</v>
      </c>
      <c r="C13" s="24">
        <v>9</v>
      </c>
      <c r="D13" s="8" t="s">
        <v>26</v>
      </c>
      <c r="E13" s="8" t="s">
        <v>17</v>
      </c>
      <c r="F13" s="50"/>
      <c r="G13" s="50">
        <f>审核情况汇总表1!L14</f>
        <v>2954.994</v>
      </c>
      <c r="H13" s="50">
        <f t="shared" si="0"/>
        <v>2954.994</v>
      </c>
    </row>
    <row r="14" ht="27" customHeight="1" spans="1:8">
      <c r="A14" s="24"/>
      <c r="B14" s="8"/>
      <c r="C14" s="24">
        <v>10</v>
      </c>
      <c r="D14" s="8" t="s">
        <v>27</v>
      </c>
      <c r="E14" s="8" t="s">
        <v>17</v>
      </c>
      <c r="F14" s="50"/>
      <c r="G14" s="50">
        <f>审核情况汇总表1!L15+审核情况汇总表1!L27</f>
        <v>365492.1</v>
      </c>
      <c r="H14" s="50">
        <f t="shared" si="0"/>
        <v>365492.1</v>
      </c>
    </row>
    <row r="15" ht="27" customHeight="1" spans="1:8">
      <c r="A15" s="24"/>
      <c r="B15" s="74"/>
      <c r="C15" s="24">
        <v>11</v>
      </c>
      <c r="D15" s="75" t="s">
        <v>63</v>
      </c>
      <c r="E15" s="76" t="s">
        <v>15</v>
      </c>
      <c r="F15" s="50">
        <f>VLOOKUP(D15,申报情况汇总表!$D$54:$H$59,5,FALSE)</f>
        <v>500000</v>
      </c>
      <c r="G15" s="50"/>
      <c r="H15" s="50">
        <f t="shared" si="0"/>
        <v>500000</v>
      </c>
    </row>
    <row r="16" ht="27" customHeight="1" spans="1:8">
      <c r="A16" s="48">
        <v>4</v>
      </c>
      <c r="B16" s="32" t="s">
        <v>28</v>
      </c>
      <c r="C16" s="24">
        <v>12</v>
      </c>
      <c r="D16" s="8" t="s">
        <v>29</v>
      </c>
      <c r="E16" s="8" t="s">
        <v>92</v>
      </c>
      <c r="F16" s="50"/>
      <c r="G16" s="50">
        <v>0</v>
      </c>
      <c r="H16" s="50">
        <f t="shared" si="0"/>
        <v>0</v>
      </c>
    </row>
    <row r="17" ht="27" customHeight="1" spans="1:8">
      <c r="A17" s="51"/>
      <c r="B17" s="35"/>
      <c r="C17" s="24">
        <v>13</v>
      </c>
      <c r="D17" s="8" t="s">
        <v>31</v>
      </c>
      <c r="E17" s="8" t="s">
        <v>15</v>
      </c>
      <c r="F17" s="50"/>
      <c r="G17" s="50">
        <f>审核情况汇总表1!L17+审核情况汇总表1!L28</f>
        <v>168917.256</v>
      </c>
      <c r="H17" s="50">
        <f t="shared" si="0"/>
        <v>168917.256</v>
      </c>
    </row>
    <row r="18" ht="27" customHeight="1" spans="1:8">
      <c r="A18" s="38"/>
      <c r="B18" s="37"/>
      <c r="C18" s="24">
        <v>17</v>
      </c>
      <c r="D18" s="8" t="s">
        <v>32</v>
      </c>
      <c r="E18" s="8" t="s">
        <v>17</v>
      </c>
      <c r="F18" s="50"/>
      <c r="G18" s="50">
        <f>审核情况汇总表1!L18+审核情况汇总表1!L37</f>
        <v>61592.919</v>
      </c>
      <c r="H18" s="50">
        <f t="shared" si="0"/>
        <v>61592.919</v>
      </c>
    </row>
    <row r="19" ht="27" customHeight="1" spans="1:8">
      <c r="A19" s="24">
        <v>5</v>
      </c>
      <c r="B19" s="8" t="s">
        <v>33</v>
      </c>
      <c r="C19" s="24">
        <v>14</v>
      </c>
      <c r="D19" s="8" t="s">
        <v>34</v>
      </c>
      <c r="E19" s="8" t="s">
        <v>35</v>
      </c>
      <c r="F19" s="50"/>
      <c r="G19" s="50">
        <f>审核情况汇总表1!L19</f>
        <v>300000</v>
      </c>
      <c r="H19" s="50">
        <f t="shared" si="0"/>
        <v>300000</v>
      </c>
    </row>
    <row r="20" ht="27" customHeight="1" spans="1:8">
      <c r="A20" s="24"/>
      <c r="B20" s="24"/>
      <c r="C20" s="24">
        <v>15</v>
      </c>
      <c r="D20" s="8" t="s">
        <v>36</v>
      </c>
      <c r="E20" s="8" t="s">
        <v>15</v>
      </c>
      <c r="F20" s="50">
        <f>VLOOKUP(D20,申报情况汇总表!$D$54:$H$59,5,FALSE)</f>
        <v>500000</v>
      </c>
      <c r="G20" s="50">
        <f>审核情况汇总表1!L20</f>
        <v>300000</v>
      </c>
      <c r="H20" s="50">
        <f t="shared" si="0"/>
        <v>800000</v>
      </c>
    </row>
    <row r="21" ht="27" customHeight="1" spans="1:8">
      <c r="A21" s="24">
        <v>6</v>
      </c>
      <c r="B21" s="8" t="s">
        <v>37</v>
      </c>
      <c r="C21" s="24">
        <v>16</v>
      </c>
      <c r="D21" s="8" t="s">
        <v>38</v>
      </c>
      <c r="E21" s="8" t="s">
        <v>15</v>
      </c>
      <c r="F21" s="50"/>
      <c r="G21" s="50">
        <f>审核情况汇总表1!L21</f>
        <v>244446.9</v>
      </c>
      <c r="H21" s="50">
        <f t="shared" si="0"/>
        <v>244446.9</v>
      </c>
    </row>
    <row r="22" ht="27" customHeight="1" spans="1:8">
      <c r="A22" s="77" t="s">
        <v>39</v>
      </c>
      <c r="B22" s="77"/>
      <c r="C22" s="77"/>
      <c r="D22" s="77"/>
      <c r="E22" s="77"/>
      <c r="F22" s="50">
        <f>SUM(F5:F21)</f>
        <v>3000000</v>
      </c>
      <c r="G22" s="50">
        <f>SUM(G5:G21)</f>
        <v>2495290.12753975</v>
      </c>
      <c r="H22" s="50">
        <f t="shared" si="0"/>
        <v>5495290.12753975</v>
      </c>
    </row>
    <row r="25" spans="7:7">
      <c r="G25" s="36">
        <v>4500000</v>
      </c>
    </row>
    <row r="26" spans="7:7">
      <c r="G26" s="36">
        <f>G25-F22</f>
        <v>1500000</v>
      </c>
    </row>
    <row r="27" spans="6:7">
      <c r="F27" s="36" t="s">
        <v>190</v>
      </c>
      <c r="G27" s="78">
        <f>G26/G22</f>
        <v>0.601132502968277</v>
      </c>
    </row>
    <row r="28" spans="7:7">
      <c r="G28" s="78"/>
    </row>
    <row r="29" spans="7:7">
      <c r="G29" s="78"/>
    </row>
    <row r="30" spans="7:7">
      <c r="G30" s="78"/>
    </row>
    <row r="31" spans="7:7">
      <c r="G31" s="78"/>
    </row>
    <row r="32" spans="7:7">
      <c r="G32" s="78"/>
    </row>
    <row r="33" spans="7:7">
      <c r="G33" s="78"/>
    </row>
    <row r="34" spans="7:7">
      <c r="G34" s="78"/>
    </row>
    <row r="35" spans="7:7">
      <c r="G35" s="78"/>
    </row>
    <row r="36" spans="7:7">
      <c r="G36" s="78"/>
    </row>
    <row r="37" spans="7:7">
      <c r="G37" s="78"/>
    </row>
    <row r="38" spans="7:7">
      <c r="G38" s="78"/>
    </row>
    <row r="39" spans="7:7">
      <c r="G39" s="78"/>
    </row>
    <row r="40" spans="7:7">
      <c r="G40" s="78"/>
    </row>
    <row r="41" spans="7:7">
      <c r="G41" s="78"/>
    </row>
    <row r="42" spans="7:7">
      <c r="G42" s="78"/>
    </row>
    <row r="43" spans="7:7">
      <c r="G43" s="78"/>
    </row>
  </sheetData>
  <mergeCells count="14">
    <mergeCell ref="A1:H1"/>
    <mergeCell ref="A2:H2"/>
    <mergeCell ref="A3:H3"/>
    <mergeCell ref="A22:E22"/>
    <mergeCell ref="A5:A10"/>
    <mergeCell ref="A11:A12"/>
    <mergeCell ref="A13:A15"/>
    <mergeCell ref="A16:A18"/>
    <mergeCell ref="A19:A20"/>
    <mergeCell ref="B5:B10"/>
    <mergeCell ref="B11:B12"/>
    <mergeCell ref="B13:B15"/>
    <mergeCell ref="B16:B18"/>
    <mergeCell ref="B19:B20"/>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view="pageBreakPreview" zoomScale="70" zoomScaleNormal="100" workbookViewId="0">
      <selection activeCell="H11" sqref="H11"/>
    </sheetView>
  </sheetViews>
  <sheetFormatPr defaultColWidth="9.02777777777778" defaultRowHeight="14.4"/>
  <cols>
    <col min="2" max="2" width="11.8240740740741" customWidth="1"/>
    <col min="4" max="4" width="37.1759259259259" customWidth="1"/>
    <col min="5" max="5" width="33" customWidth="1"/>
    <col min="6" max="6" width="18.1203703703704" style="36" customWidth="1"/>
    <col min="7" max="8" width="20.3796296296296" customWidth="1"/>
    <col min="9" max="9" width="17.6481481481481" customWidth="1"/>
    <col min="11" max="11" width="35.1851851851852"/>
  </cols>
  <sheetData>
    <row r="1" spans="1:9">
      <c r="A1" s="61" t="s">
        <v>184</v>
      </c>
      <c r="B1" s="61"/>
      <c r="C1" s="61"/>
      <c r="D1" s="61"/>
      <c r="E1" s="61"/>
      <c r="F1" s="62"/>
      <c r="G1" s="61"/>
      <c r="H1" s="61"/>
      <c r="I1" s="61"/>
    </row>
    <row r="2" ht="22.8" spans="1:9">
      <c r="A2" s="63" t="s">
        <v>191</v>
      </c>
      <c r="B2" s="63"/>
      <c r="C2" s="63"/>
      <c r="D2" s="63"/>
      <c r="E2" s="64"/>
      <c r="F2" s="65"/>
      <c r="G2" s="66"/>
      <c r="H2" s="66"/>
      <c r="I2" s="66"/>
    </row>
    <row r="3" spans="1:9">
      <c r="A3" s="67" t="s">
        <v>192</v>
      </c>
      <c r="B3" s="68"/>
      <c r="C3" s="68"/>
      <c r="D3" s="68"/>
      <c r="E3" s="69"/>
      <c r="F3" s="70"/>
      <c r="G3" s="71"/>
      <c r="H3" s="71"/>
      <c r="I3" s="71"/>
    </row>
    <row r="4" ht="28" customHeight="1" spans="1:9">
      <c r="A4" s="18" t="s">
        <v>3</v>
      </c>
      <c r="B4" s="18" t="s">
        <v>4</v>
      </c>
      <c r="C4" s="72" t="s">
        <v>5</v>
      </c>
      <c r="D4" s="18" t="s">
        <v>6</v>
      </c>
      <c r="E4" s="19" t="s">
        <v>7</v>
      </c>
      <c r="F4" s="73" t="s">
        <v>186</v>
      </c>
      <c r="G4" s="21" t="s">
        <v>187</v>
      </c>
      <c r="H4" s="21" t="str">
        <f>专项拟安排表!H4</f>
        <v>拟补贴资金
（按59.45%下调）</v>
      </c>
      <c r="I4" s="21" t="s">
        <v>189</v>
      </c>
    </row>
    <row r="5" ht="27" customHeight="1" spans="1:11">
      <c r="A5" s="8">
        <v>1</v>
      </c>
      <c r="B5" s="8" t="s">
        <v>13</v>
      </c>
      <c r="C5" s="24">
        <v>1</v>
      </c>
      <c r="D5" s="8" t="s">
        <v>14</v>
      </c>
      <c r="E5" s="8" t="s">
        <v>15</v>
      </c>
      <c r="F5" s="50">
        <f>专项拟安排表!F5/10000</f>
        <v>50</v>
      </c>
      <c r="G5" s="50">
        <f>专项拟安排表!G5/10000</f>
        <v>27.560541</v>
      </c>
      <c r="H5" s="50">
        <f>专项拟安排表!H5/10000</f>
        <v>16.5675369944898</v>
      </c>
      <c r="I5" s="50">
        <f>专项拟安排表!I5/10000</f>
        <v>66.5675369944898</v>
      </c>
      <c r="K5" s="79"/>
    </row>
    <row r="6" ht="27" customHeight="1" spans="1:11">
      <c r="A6" s="8"/>
      <c r="B6" s="8"/>
      <c r="C6" s="24">
        <v>2</v>
      </c>
      <c r="D6" s="8" t="s">
        <v>16</v>
      </c>
      <c r="E6" s="8" t="s">
        <v>17</v>
      </c>
      <c r="F6" s="50">
        <f>专项拟安排表!F6/10000</f>
        <v>0</v>
      </c>
      <c r="G6" s="50">
        <f>专项拟安排表!G6/10000</f>
        <v>16.6531572384123</v>
      </c>
      <c r="H6" s="50">
        <f>专项拟安排表!H6/10000</f>
        <v>10.0107540930511</v>
      </c>
      <c r="I6" s="50">
        <f>专项拟安排表!I6/10000</f>
        <v>10.0107540930511</v>
      </c>
      <c r="K6" s="79"/>
    </row>
    <row r="7" ht="27" customHeight="1" spans="1:11">
      <c r="A7" s="8"/>
      <c r="B7" s="8"/>
      <c r="C7" s="24">
        <v>3</v>
      </c>
      <c r="D7" s="8" t="s">
        <v>18</v>
      </c>
      <c r="E7" s="8" t="s">
        <v>15</v>
      </c>
      <c r="F7" s="50">
        <f>专项拟安排表!F7/10000</f>
        <v>50</v>
      </c>
      <c r="G7" s="50">
        <f>专项拟安排表!G7/10000</f>
        <v>28.5863628</v>
      </c>
      <c r="H7" s="50">
        <f>专项拟安排表!H7/10000</f>
        <v>17.1841918207232</v>
      </c>
      <c r="I7" s="50">
        <f>专项拟安排表!I7/10000</f>
        <v>67.1841918207232</v>
      </c>
      <c r="K7" s="79"/>
    </row>
    <row r="8" ht="27" customHeight="1" spans="1:11">
      <c r="A8" s="8"/>
      <c r="B8" s="8"/>
      <c r="C8" s="24">
        <v>4</v>
      </c>
      <c r="D8" s="8" t="s">
        <v>19</v>
      </c>
      <c r="E8" s="8" t="s">
        <v>15</v>
      </c>
      <c r="F8" s="50">
        <f>专项拟安排表!F8/10000</f>
        <v>50</v>
      </c>
      <c r="G8" s="50">
        <f>专项拟安排表!G8/10000</f>
        <v>22.6396504</v>
      </c>
      <c r="H8" s="50">
        <f>专项拟安排表!H8/10000</f>
        <v>13.6094297112787</v>
      </c>
      <c r="I8" s="50">
        <f>专项拟安排表!I8/10000</f>
        <v>63.6094297112788</v>
      </c>
      <c r="K8" s="79"/>
    </row>
    <row r="9" ht="27" customHeight="1" spans="1:11">
      <c r="A9" s="8"/>
      <c r="B9" s="8"/>
      <c r="C9" s="24">
        <v>5</v>
      </c>
      <c r="D9" s="8" t="s">
        <v>20</v>
      </c>
      <c r="E9" s="8" t="s">
        <v>15</v>
      </c>
      <c r="F9" s="50">
        <f>专项拟安排表!F9/10000</f>
        <v>50</v>
      </c>
      <c r="G9" s="50">
        <f>专项拟安排表!G9/10000</f>
        <v>8.31745111281039</v>
      </c>
      <c r="H9" s="50">
        <f>专项拟安排表!H9/10000</f>
        <v>4.99989020575999</v>
      </c>
      <c r="I9" s="50">
        <f>专项拟安排表!I9/10000</f>
        <v>54.99989020576</v>
      </c>
      <c r="K9" s="79"/>
    </row>
    <row r="10" ht="27" customHeight="1" spans="1:11">
      <c r="A10" s="8"/>
      <c r="B10" s="8"/>
      <c r="C10" s="24">
        <v>6</v>
      </c>
      <c r="D10" s="8" t="s">
        <v>21</v>
      </c>
      <c r="E10" s="8" t="s">
        <v>17</v>
      </c>
      <c r="F10" s="50">
        <f>专项拟安排表!F10/10000</f>
        <v>0</v>
      </c>
      <c r="G10" s="50">
        <f>专项拟安排表!G10/10000</f>
        <v>1.03143330275229</v>
      </c>
      <c r="H10" s="50">
        <f>专项拟安排表!H10/10000</f>
        <v>0.620028082928322</v>
      </c>
      <c r="I10" s="50">
        <f>专项拟安排表!I10/10000</f>
        <v>0.620028082928322</v>
      </c>
      <c r="K10" s="79"/>
    </row>
    <row r="11" ht="27" customHeight="1" spans="1:11">
      <c r="A11" s="24">
        <v>2</v>
      </c>
      <c r="B11" s="8" t="s">
        <v>22</v>
      </c>
      <c r="C11" s="24">
        <v>7</v>
      </c>
      <c r="D11" s="8" t="s">
        <v>23</v>
      </c>
      <c r="E11" s="8" t="s">
        <v>15</v>
      </c>
      <c r="F11" s="50">
        <f>专项拟安排表!F11/10000</f>
        <v>0</v>
      </c>
      <c r="G11" s="50">
        <f>专项拟安排表!G11/10000</f>
        <v>0</v>
      </c>
      <c r="H11" s="50">
        <f>专项拟安排表!H11/10000</f>
        <v>0</v>
      </c>
      <c r="I11" s="50">
        <f>专项拟安排表!I11/10000</f>
        <v>0</v>
      </c>
      <c r="K11" s="79"/>
    </row>
    <row r="12" ht="27" customHeight="1" spans="1:11">
      <c r="A12" s="24"/>
      <c r="B12" s="8"/>
      <c r="C12" s="24">
        <v>8</v>
      </c>
      <c r="D12" s="8" t="s">
        <v>24</v>
      </c>
      <c r="E12" s="8" t="s">
        <v>15</v>
      </c>
      <c r="F12" s="50">
        <f>专项拟安排表!F12/10000</f>
        <v>0</v>
      </c>
      <c r="G12" s="50">
        <f>专项拟安排表!G12/10000</f>
        <v>0.4</v>
      </c>
      <c r="H12" s="50">
        <f>专项拟安排表!H12/10000</f>
        <v>0.240453001187311</v>
      </c>
      <c r="I12" s="50">
        <f>专项拟安排表!I12/10000</f>
        <v>0.240453001187311</v>
      </c>
      <c r="K12" s="79"/>
    </row>
    <row r="13" ht="27" customHeight="1" spans="1:11">
      <c r="A13" s="24">
        <v>3</v>
      </c>
      <c r="B13" s="8" t="s">
        <v>25</v>
      </c>
      <c r="C13" s="24">
        <v>9</v>
      </c>
      <c r="D13" s="8" t="s">
        <v>26</v>
      </c>
      <c r="E13" s="8" t="s">
        <v>17</v>
      </c>
      <c r="F13" s="50">
        <f>专项拟安排表!F13/10000</f>
        <v>0</v>
      </c>
      <c r="G13" s="50">
        <f>专项拟安排表!G13/10000</f>
        <v>0.2954994</v>
      </c>
      <c r="H13" s="50">
        <f>专项拟安排表!H13/10000</f>
        <v>0.177634293947624</v>
      </c>
      <c r="I13" s="50">
        <f>专项拟安排表!I13/10000</f>
        <v>0.177634293947624</v>
      </c>
      <c r="K13" s="79"/>
    </row>
    <row r="14" ht="27" customHeight="1" spans="1:11">
      <c r="A14" s="24"/>
      <c r="B14" s="8"/>
      <c r="C14" s="24">
        <v>10</v>
      </c>
      <c r="D14" s="8" t="s">
        <v>27</v>
      </c>
      <c r="E14" s="8" t="s">
        <v>17</v>
      </c>
      <c r="F14" s="50">
        <f>专项拟安排表!F14/10000</f>
        <v>0</v>
      </c>
      <c r="G14" s="50">
        <f>专项拟安排表!G14/10000</f>
        <v>36.54921</v>
      </c>
      <c r="H14" s="50">
        <f>专项拟安排表!H14/10000</f>
        <v>21.9709180888132</v>
      </c>
      <c r="I14" s="50">
        <f>专项拟安排表!I14/10000</f>
        <v>21.9709180888132</v>
      </c>
      <c r="K14" s="79"/>
    </row>
    <row r="15" ht="27" customHeight="1" spans="1:11">
      <c r="A15" s="24"/>
      <c r="B15" s="74"/>
      <c r="C15" s="24">
        <v>11</v>
      </c>
      <c r="D15" s="75" t="s">
        <v>63</v>
      </c>
      <c r="E15" s="76" t="s">
        <v>15</v>
      </c>
      <c r="F15" s="50">
        <f>专项拟安排表!F15/10000</f>
        <v>50</v>
      </c>
      <c r="G15" s="50">
        <f>专项拟安排表!G15/10000</f>
        <v>0</v>
      </c>
      <c r="H15" s="50">
        <f>专项拟安排表!H15/10000</f>
        <v>0</v>
      </c>
      <c r="I15" s="50">
        <f>专项拟安排表!I15/10000</f>
        <v>50</v>
      </c>
      <c r="K15" s="79"/>
    </row>
    <row r="16" ht="27" customHeight="1" spans="1:11">
      <c r="A16" s="48">
        <v>4</v>
      </c>
      <c r="B16" s="32" t="s">
        <v>28</v>
      </c>
      <c r="C16" s="24">
        <v>12</v>
      </c>
      <c r="D16" s="8" t="s">
        <v>29</v>
      </c>
      <c r="E16" s="8" t="s">
        <v>30</v>
      </c>
      <c r="F16" s="50">
        <f>专项拟安排表!F16/10000</f>
        <v>0</v>
      </c>
      <c r="G16" s="50">
        <f>专项拟安排表!G16/10000</f>
        <v>0</v>
      </c>
      <c r="H16" s="50">
        <f>专项拟安排表!H16/10000</f>
        <v>0</v>
      </c>
      <c r="I16" s="50">
        <f>专项拟安排表!I16/10000</f>
        <v>0</v>
      </c>
      <c r="K16" s="79"/>
    </row>
    <row r="17" ht="27" customHeight="1" spans="1:11">
      <c r="A17" s="51"/>
      <c r="B17" s="35"/>
      <c r="C17" s="24">
        <v>13</v>
      </c>
      <c r="D17" s="8" t="s">
        <v>31</v>
      </c>
      <c r="E17" s="8" t="s">
        <v>15</v>
      </c>
      <c r="F17" s="50">
        <f>专项拟安排表!F17/10000</f>
        <v>0</v>
      </c>
      <c r="G17" s="50">
        <f>专项拟安排表!G17/10000</f>
        <v>16.8917256</v>
      </c>
      <c r="H17" s="50">
        <f>专项拟安排表!H17/10000</f>
        <v>10.1541652893813</v>
      </c>
      <c r="I17" s="50">
        <f>专项拟安排表!I17/10000</f>
        <v>10.1541652893813</v>
      </c>
      <c r="K17" s="79"/>
    </row>
    <row r="18" ht="27" customHeight="1" spans="1:11">
      <c r="A18" s="38"/>
      <c r="B18" s="37"/>
      <c r="C18" s="24">
        <v>14</v>
      </c>
      <c r="D18" s="8" t="s">
        <v>32</v>
      </c>
      <c r="E18" s="8" t="s">
        <v>17</v>
      </c>
      <c r="F18" s="50">
        <f>专项拟安排表!F18/10000</f>
        <v>0</v>
      </c>
      <c r="G18" s="50">
        <f>专项拟安排表!G18/10000</f>
        <v>6.1592919</v>
      </c>
      <c r="H18" s="50">
        <f>专项拟安排表!H18/10000</f>
        <v>3.70255055635923</v>
      </c>
      <c r="I18" s="50">
        <f>专项拟安排表!I18/10000</f>
        <v>3.70255055635923</v>
      </c>
      <c r="K18" s="79"/>
    </row>
    <row r="19" ht="27" customHeight="1" spans="1:11">
      <c r="A19" s="24">
        <v>5</v>
      </c>
      <c r="B19" s="8" t="s">
        <v>33</v>
      </c>
      <c r="C19" s="24">
        <v>15</v>
      </c>
      <c r="D19" s="8" t="s">
        <v>34</v>
      </c>
      <c r="E19" s="8" t="s">
        <v>35</v>
      </c>
      <c r="F19" s="50">
        <f>专项拟安排表!F19/10000</f>
        <v>0</v>
      </c>
      <c r="G19" s="50">
        <f>专项拟安排表!G19/10000</f>
        <v>30</v>
      </c>
      <c r="H19" s="50">
        <f>专项拟安排表!H19/10000</f>
        <v>18.0339750890483</v>
      </c>
      <c r="I19" s="50">
        <f>专项拟安排表!I19/10000</f>
        <v>18.0339750890483</v>
      </c>
      <c r="K19" s="79"/>
    </row>
    <row r="20" ht="27" customHeight="1" spans="1:11">
      <c r="A20" s="24"/>
      <c r="B20" s="24"/>
      <c r="C20" s="24">
        <v>16</v>
      </c>
      <c r="D20" s="8" t="s">
        <v>36</v>
      </c>
      <c r="E20" s="8" t="s">
        <v>15</v>
      </c>
      <c r="F20" s="50">
        <f>专项拟安排表!F20/10000</f>
        <v>50</v>
      </c>
      <c r="G20" s="50">
        <f>专项拟安排表!G20/10000</f>
        <v>30</v>
      </c>
      <c r="H20" s="50">
        <f>专项拟安排表!H20/10000</f>
        <v>18.0339750890483</v>
      </c>
      <c r="I20" s="50">
        <f>专项拟安排表!I20/10000</f>
        <v>68.0339750890483</v>
      </c>
      <c r="K20" s="79"/>
    </row>
    <row r="21" ht="27" customHeight="1" spans="1:11">
      <c r="A21" s="24">
        <v>6</v>
      </c>
      <c r="B21" s="8" t="s">
        <v>37</v>
      </c>
      <c r="C21" s="24">
        <v>17</v>
      </c>
      <c r="D21" s="8" t="s">
        <v>38</v>
      </c>
      <c r="E21" s="8" t="s">
        <v>15</v>
      </c>
      <c r="F21" s="50">
        <f>专项拟安排表!F21/10000</f>
        <v>0</v>
      </c>
      <c r="G21" s="50">
        <f>专项拟安排表!G21/10000</f>
        <v>24.44469</v>
      </c>
      <c r="H21" s="50">
        <f>专项拟安排表!H21/10000</f>
        <v>14.6944976839836</v>
      </c>
      <c r="I21" s="50">
        <f>专项拟安排表!I21/10000</f>
        <v>14.6944976839836</v>
      </c>
      <c r="K21" s="79"/>
    </row>
    <row r="22" ht="27" customHeight="1" spans="1:11">
      <c r="A22" s="77" t="s">
        <v>39</v>
      </c>
      <c r="B22" s="77"/>
      <c r="C22" s="77"/>
      <c r="D22" s="77"/>
      <c r="E22" s="77"/>
      <c r="F22" s="50">
        <f>SUM(F5:F21)</f>
        <v>300</v>
      </c>
      <c r="G22" s="50">
        <f>SUM(G5:G21)</f>
        <v>249.529012753975</v>
      </c>
      <c r="H22" s="50">
        <f>SUM(H5:H21)</f>
        <v>150</v>
      </c>
      <c r="I22" s="50">
        <f>SUM(I5:I21)</f>
        <v>450</v>
      </c>
      <c r="K22" s="79"/>
    </row>
    <row r="25" spans="7:7">
      <c r="G25" s="36"/>
    </row>
    <row r="26" spans="7:7">
      <c r="G26" s="36"/>
    </row>
    <row r="27" spans="7:7">
      <c r="G27" s="78"/>
    </row>
    <row r="28" spans="7:7">
      <c r="G28" s="78"/>
    </row>
    <row r="29" spans="7:7">
      <c r="G29" s="78"/>
    </row>
    <row r="30" spans="7:7">
      <c r="G30" s="78"/>
    </row>
    <row r="31" spans="7:7">
      <c r="G31" s="78"/>
    </row>
    <row r="32" spans="7:7">
      <c r="G32" s="78"/>
    </row>
    <row r="33" spans="7:7">
      <c r="G33" s="78"/>
    </row>
    <row r="34" spans="7:7">
      <c r="G34" s="78"/>
    </row>
    <row r="35" spans="7:7">
      <c r="G35" s="78"/>
    </row>
    <row r="36" spans="7:7">
      <c r="G36" s="78"/>
    </row>
    <row r="37" spans="7:7">
      <c r="G37" s="78"/>
    </row>
    <row r="38" spans="7:7">
      <c r="G38" s="78"/>
    </row>
    <row r="39" spans="7:7">
      <c r="G39" s="78"/>
    </row>
    <row r="40" spans="7:7">
      <c r="G40" s="78"/>
    </row>
    <row r="41" spans="7:7">
      <c r="G41" s="78"/>
    </row>
    <row r="42" spans="7:7">
      <c r="G42" s="78"/>
    </row>
    <row r="43" spans="7:7">
      <c r="G43" s="78"/>
    </row>
  </sheetData>
  <mergeCells count="14">
    <mergeCell ref="A1:I1"/>
    <mergeCell ref="A2:I2"/>
    <mergeCell ref="A3:I3"/>
    <mergeCell ref="A22:E22"/>
    <mergeCell ref="A5:A10"/>
    <mergeCell ref="A11:A12"/>
    <mergeCell ref="A13:A15"/>
    <mergeCell ref="A16:A18"/>
    <mergeCell ref="A19:A20"/>
    <mergeCell ref="B5:B10"/>
    <mergeCell ref="B11:B12"/>
    <mergeCell ref="B13:B15"/>
    <mergeCell ref="B16:B18"/>
    <mergeCell ref="B19:B20"/>
  </mergeCells>
  <pageMargins left="0.751388888888889" right="0.751388888888889" top="1" bottom="1" header="0.5" footer="0.5"/>
  <pageSetup paperSize="9" scale="49" fitToHeight="0"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70" zoomScaleNormal="100" workbookViewId="0">
      <selection activeCell="A2" sqref="A2:H2"/>
    </sheetView>
  </sheetViews>
  <sheetFormatPr defaultColWidth="9.02777777777778" defaultRowHeight="14.4"/>
  <cols>
    <col min="1" max="1" width="6.60185185185185" customWidth="1"/>
    <col min="2" max="2" width="10.8888888888889" customWidth="1"/>
    <col min="3" max="3" width="7.12962962962963" customWidth="1"/>
    <col min="4" max="4" width="41.25" customWidth="1"/>
    <col min="5" max="5" width="13.037037037037" customWidth="1"/>
    <col min="6" max="6" width="18.3888888888889" style="36" customWidth="1"/>
    <col min="7" max="7" width="18.3888888888889" customWidth="1"/>
    <col min="8" max="8" width="18.1111111111111"/>
    <col min="9" max="9" width="21.7407407407407" customWidth="1"/>
    <col min="11" max="11" width="18.0925925925926" customWidth="1"/>
    <col min="12" max="12" width="15.0740740740741" customWidth="1"/>
    <col min="13" max="13" width="11.7777777777778"/>
    <col min="14" max="14" width="10.6666666666667"/>
  </cols>
  <sheetData>
    <row r="1" ht="20.4" spans="1:5">
      <c r="A1" s="40" t="s">
        <v>193</v>
      </c>
      <c r="B1" s="40"/>
      <c r="C1" s="40"/>
      <c r="D1" s="40"/>
      <c r="E1" s="40"/>
    </row>
    <row r="2" ht="47" customHeight="1" spans="1:8">
      <c r="A2" s="41" t="s">
        <v>194</v>
      </c>
      <c r="B2" s="41"/>
      <c r="C2" s="41"/>
      <c r="D2" s="41"/>
      <c r="E2" s="41"/>
      <c r="F2" s="41"/>
      <c r="G2" s="41"/>
      <c r="H2" s="41"/>
    </row>
    <row r="3" ht="29" customHeight="1" spans="1:7">
      <c r="A3" s="42" t="s">
        <v>2</v>
      </c>
      <c r="B3" s="42"/>
      <c r="C3" s="42"/>
      <c r="D3" s="42"/>
      <c r="E3" s="42"/>
      <c r="F3" s="42"/>
      <c r="G3" s="42"/>
    </row>
    <row r="4" ht="39" customHeight="1" spans="1:8">
      <c r="A4" s="43" t="s">
        <v>3</v>
      </c>
      <c r="B4" s="43" t="s">
        <v>4</v>
      </c>
      <c r="C4" s="44" t="s">
        <v>5</v>
      </c>
      <c r="D4" s="43" t="s">
        <v>6</v>
      </c>
      <c r="E4" s="45" t="s">
        <v>7</v>
      </c>
      <c r="F4" s="46" t="s">
        <v>195</v>
      </c>
      <c r="G4" s="46" t="s">
        <v>196</v>
      </c>
      <c r="H4" s="47" t="s">
        <v>189</v>
      </c>
    </row>
    <row r="5" ht="30" customHeight="1" spans="1:12">
      <c r="A5" s="48">
        <v>1</v>
      </c>
      <c r="B5" s="32" t="s">
        <v>25</v>
      </c>
      <c r="C5" s="24">
        <v>1</v>
      </c>
      <c r="D5" s="49" t="s">
        <v>63</v>
      </c>
      <c r="E5" s="8" t="s">
        <v>15</v>
      </c>
      <c r="F5" s="50">
        <f t="shared" ref="F5:F19" si="0">H5/2</f>
        <v>250000</v>
      </c>
      <c r="G5" s="50">
        <v>250000</v>
      </c>
      <c r="H5" s="50">
        <v>500000</v>
      </c>
      <c r="I5" s="57"/>
      <c r="K5" s="58"/>
      <c r="L5" s="57"/>
    </row>
    <row r="6" ht="30" customHeight="1" spans="1:12">
      <c r="A6" s="51"/>
      <c r="B6" s="35"/>
      <c r="C6" s="24">
        <v>2</v>
      </c>
      <c r="D6" s="8" t="s">
        <v>27</v>
      </c>
      <c r="E6" s="8" t="s">
        <v>17</v>
      </c>
      <c r="F6" s="50">
        <f t="shared" si="0"/>
        <v>182746.05</v>
      </c>
      <c r="G6" s="50">
        <v>182746.05</v>
      </c>
      <c r="H6" s="50">
        <v>365492.1</v>
      </c>
      <c r="I6" s="57"/>
      <c r="K6" s="58"/>
      <c r="L6" s="57"/>
    </row>
    <row r="7" ht="30" customHeight="1" spans="1:12">
      <c r="A7" s="38"/>
      <c r="B7" s="37"/>
      <c r="C7" s="24">
        <v>3</v>
      </c>
      <c r="D7" s="8" t="s">
        <v>26</v>
      </c>
      <c r="E7" s="8" t="s">
        <v>17</v>
      </c>
      <c r="F7" s="50">
        <f t="shared" si="0"/>
        <v>1477.5</v>
      </c>
      <c r="G7" s="50">
        <v>1477.5</v>
      </c>
      <c r="H7" s="50">
        <v>2955</v>
      </c>
      <c r="I7" s="57"/>
      <c r="K7" s="58"/>
      <c r="L7" s="57"/>
    </row>
    <row r="8" ht="30" customHeight="1" spans="1:12">
      <c r="A8" s="32">
        <v>2</v>
      </c>
      <c r="B8" s="32" t="s">
        <v>13</v>
      </c>
      <c r="C8" s="24">
        <v>4</v>
      </c>
      <c r="D8" s="8" t="s">
        <v>18</v>
      </c>
      <c r="E8" s="8" t="s">
        <v>15</v>
      </c>
      <c r="F8" s="50">
        <f t="shared" si="0"/>
        <v>392931.81</v>
      </c>
      <c r="G8" s="50">
        <v>392931.81</v>
      </c>
      <c r="H8" s="50">
        <v>785863.62</v>
      </c>
      <c r="I8" s="57"/>
      <c r="K8" s="58"/>
      <c r="L8" s="57"/>
    </row>
    <row r="9" ht="30" customHeight="1" spans="1:12">
      <c r="A9" s="35"/>
      <c r="B9" s="35"/>
      <c r="C9" s="24">
        <v>5</v>
      </c>
      <c r="D9" s="8" t="s">
        <v>14</v>
      </c>
      <c r="E9" s="8" t="s">
        <v>15</v>
      </c>
      <c r="F9" s="50">
        <f t="shared" si="0"/>
        <v>387802.7</v>
      </c>
      <c r="G9" s="50">
        <v>387802.7</v>
      </c>
      <c r="H9" s="50">
        <v>775605.4</v>
      </c>
      <c r="I9" s="57"/>
      <c r="K9" s="58"/>
      <c r="L9" s="57"/>
    </row>
    <row r="10" ht="30" customHeight="1" spans="1:12">
      <c r="A10" s="35"/>
      <c r="B10" s="35"/>
      <c r="C10" s="24">
        <v>6</v>
      </c>
      <c r="D10" s="8" t="s">
        <v>19</v>
      </c>
      <c r="E10" s="8" t="s">
        <v>15</v>
      </c>
      <c r="F10" s="50">
        <f t="shared" si="0"/>
        <v>363198.252</v>
      </c>
      <c r="G10" s="50">
        <v>363198.252</v>
      </c>
      <c r="H10" s="50">
        <v>726396.504</v>
      </c>
      <c r="I10" s="57"/>
      <c r="K10" s="58"/>
      <c r="L10" s="57"/>
    </row>
    <row r="11" ht="30" customHeight="1" spans="1:12">
      <c r="A11" s="35"/>
      <c r="B11" s="35"/>
      <c r="C11" s="24">
        <v>7</v>
      </c>
      <c r="D11" s="8" t="s">
        <v>20</v>
      </c>
      <c r="E11" s="8" t="s">
        <v>15</v>
      </c>
      <c r="F11" s="50">
        <f t="shared" si="0"/>
        <v>291587.25</v>
      </c>
      <c r="G11" s="50">
        <v>291587.25</v>
      </c>
      <c r="H11" s="50">
        <v>583174.5</v>
      </c>
      <c r="I11" s="57"/>
      <c r="K11" s="58"/>
      <c r="L11" s="57"/>
    </row>
    <row r="12" ht="30" customHeight="1" spans="1:12">
      <c r="A12" s="35"/>
      <c r="B12" s="35"/>
      <c r="C12" s="24">
        <v>8</v>
      </c>
      <c r="D12" s="8" t="s">
        <v>16</v>
      </c>
      <c r="E12" s="8" t="s">
        <v>17</v>
      </c>
      <c r="F12" s="50">
        <f t="shared" si="0"/>
        <v>83265.79</v>
      </c>
      <c r="G12" s="50">
        <v>83265.79</v>
      </c>
      <c r="H12" s="50">
        <v>166531.58</v>
      </c>
      <c r="I12" s="57"/>
      <c r="K12" s="58"/>
      <c r="L12" s="57"/>
    </row>
    <row r="13" ht="30" customHeight="1" spans="1:12">
      <c r="A13" s="37"/>
      <c r="B13" s="37"/>
      <c r="C13" s="24">
        <v>9</v>
      </c>
      <c r="D13" s="8" t="s">
        <v>21</v>
      </c>
      <c r="E13" s="8" t="s">
        <v>17</v>
      </c>
      <c r="F13" s="50">
        <f t="shared" si="0"/>
        <v>5157.17</v>
      </c>
      <c r="G13" s="50">
        <v>5157.17</v>
      </c>
      <c r="H13" s="50">
        <v>10314.34</v>
      </c>
      <c r="I13" s="57"/>
      <c r="K13" s="58"/>
      <c r="L13" s="57"/>
    </row>
    <row r="14" ht="30" customHeight="1" spans="1:12">
      <c r="A14" s="24">
        <v>3</v>
      </c>
      <c r="B14" s="8" t="s">
        <v>22</v>
      </c>
      <c r="C14" s="24">
        <v>10</v>
      </c>
      <c r="D14" s="8" t="s">
        <v>24</v>
      </c>
      <c r="E14" s="8" t="s">
        <v>15</v>
      </c>
      <c r="F14" s="50">
        <f t="shared" si="0"/>
        <v>2000</v>
      </c>
      <c r="G14" s="50">
        <v>2000</v>
      </c>
      <c r="H14" s="50">
        <v>4000</v>
      </c>
      <c r="I14" s="57"/>
      <c r="K14" s="58"/>
      <c r="L14" s="57"/>
    </row>
    <row r="15" ht="30" customHeight="1" spans="1:12">
      <c r="A15" s="24">
        <v>4</v>
      </c>
      <c r="B15" s="32" t="s">
        <v>28</v>
      </c>
      <c r="C15" s="24">
        <v>11</v>
      </c>
      <c r="D15" s="8" t="s">
        <v>31</v>
      </c>
      <c r="E15" s="8" t="s">
        <v>15</v>
      </c>
      <c r="F15" s="50">
        <f t="shared" si="0"/>
        <v>84458.628</v>
      </c>
      <c r="G15" s="50">
        <v>84458.628</v>
      </c>
      <c r="H15" s="50">
        <v>168917.256</v>
      </c>
      <c r="I15" s="57"/>
      <c r="K15" s="58"/>
      <c r="L15" s="57"/>
    </row>
    <row r="16" ht="30" customHeight="1" spans="1:12">
      <c r="A16" s="24"/>
      <c r="B16" s="37"/>
      <c r="C16" s="24">
        <v>12</v>
      </c>
      <c r="D16" s="8" t="s">
        <v>32</v>
      </c>
      <c r="E16" s="8" t="s">
        <v>17</v>
      </c>
      <c r="F16" s="50">
        <f t="shared" si="0"/>
        <v>30796.4595</v>
      </c>
      <c r="G16" s="50">
        <v>30796.4595</v>
      </c>
      <c r="H16" s="50">
        <v>61592.919</v>
      </c>
      <c r="I16" s="57"/>
      <c r="K16" s="58"/>
      <c r="L16" s="57"/>
    </row>
    <row r="17" ht="30" customHeight="1" spans="1:12">
      <c r="A17" s="24">
        <v>5</v>
      </c>
      <c r="B17" s="8" t="s">
        <v>37</v>
      </c>
      <c r="C17" s="24">
        <v>13</v>
      </c>
      <c r="D17" s="8" t="s">
        <v>38</v>
      </c>
      <c r="E17" s="8" t="s">
        <v>15</v>
      </c>
      <c r="F17" s="50">
        <f t="shared" si="0"/>
        <v>122223.45</v>
      </c>
      <c r="G17" s="50">
        <v>122223.45</v>
      </c>
      <c r="H17" s="50">
        <v>244446.9</v>
      </c>
      <c r="I17" s="57"/>
      <c r="K17" s="58"/>
      <c r="L17" s="57"/>
    </row>
    <row r="18" ht="30" customHeight="1" spans="1:12">
      <c r="A18" s="48">
        <v>6</v>
      </c>
      <c r="B18" s="32" t="s">
        <v>33</v>
      </c>
      <c r="C18" s="24">
        <v>14</v>
      </c>
      <c r="D18" s="8" t="s">
        <v>36</v>
      </c>
      <c r="E18" s="8" t="s">
        <v>15</v>
      </c>
      <c r="F18" s="50">
        <f t="shared" si="0"/>
        <v>400000</v>
      </c>
      <c r="G18" s="50">
        <v>400000</v>
      </c>
      <c r="H18" s="50">
        <v>800000</v>
      </c>
      <c r="I18" s="57"/>
      <c r="K18" s="58"/>
      <c r="L18" s="57"/>
    </row>
    <row r="19" ht="30" customHeight="1" spans="1:12">
      <c r="A19" s="52"/>
      <c r="B19" s="53"/>
      <c r="C19" s="24">
        <v>15</v>
      </c>
      <c r="D19" s="8" t="s">
        <v>34</v>
      </c>
      <c r="E19" s="8" t="s">
        <v>35</v>
      </c>
      <c r="F19" s="50">
        <f t="shared" si="0"/>
        <v>150000</v>
      </c>
      <c r="G19" s="50">
        <v>150000</v>
      </c>
      <c r="H19" s="50">
        <v>300000</v>
      </c>
      <c r="I19" s="57"/>
      <c r="K19" s="58"/>
      <c r="L19" s="57"/>
    </row>
    <row r="20" s="39" customFormat="1" ht="27" customHeight="1" spans="1:12">
      <c r="A20" s="54" t="s">
        <v>39</v>
      </c>
      <c r="B20" s="55"/>
      <c r="C20" s="55"/>
      <c r="D20" s="55"/>
      <c r="E20" s="55"/>
      <c r="F20" s="56">
        <f>SUM(F5:F19)</f>
        <v>2747645.0595</v>
      </c>
      <c r="G20" s="56">
        <f>SUM(G5:G19)</f>
        <v>2747645.0595</v>
      </c>
      <c r="H20" s="56">
        <f>SUM(H5:H19)</f>
        <v>5495290.119</v>
      </c>
      <c r="I20" s="59"/>
      <c r="L20" s="60"/>
    </row>
  </sheetData>
  <mergeCells count="12">
    <mergeCell ref="A1:E1"/>
    <mergeCell ref="A2:H2"/>
    <mergeCell ref="A3:G3"/>
    <mergeCell ref="A20:E20"/>
    <mergeCell ref="A5:A7"/>
    <mergeCell ref="A8:A13"/>
    <mergeCell ref="A15:A16"/>
    <mergeCell ref="A18:A19"/>
    <mergeCell ref="B5:B7"/>
    <mergeCell ref="B8:B13"/>
    <mergeCell ref="B15:B16"/>
    <mergeCell ref="B18:B19"/>
  </mergeCells>
  <printOptions horizontalCentered="1"/>
  <pageMargins left="0.590277777777778" right="0.590277777777778" top="0.984027777777778" bottom="1" header="0.5" footer="0.5"/>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R96"/>
  <sheetViews>
    <sheetView topLeftCell="A57" workbookViewId="0">
      <selection activeCell="A77" sqref="A77:E94"/>
    </sheetView>
  </sheetViews>
  <sheetFormatPr defaultColWidth="9.02777777777778" defaultRowHeight="14.4"/>
  <cols>
    <col min="3" max="3" width="26.5462962962963" style="1" customWidth="1"/>
    <col min="4" max="4" width="17.8611111111111" style="1" customWidth="1"/>
    <col min="5" max="5" width="19.1203703703704" style="1" customWidth="1"/>
    <col min="6" max="6" width="12.4166666666667" style="1" customWidth="1"/>
    <col min="7" max="7" width="9.63888888888889" style="1" customWidth="1"/>
    <col min="8" max="8" width="15.4074074074074" style="1" customWidth="1"/>
    <col min="16" max="16" width="13.0092592592593"/>
    <col min="18" max="18" width="12.7962962962963"/>
  </cols>
  <sheetData>
    <row r="3" spans="18:18">
      <c r="R3" s="36">
        <f>F29/10000</f>
        <v>0.0099022294</v>
      </c>
    </row>
    <row r="4" spans="18:18">
      <c r="R4" s="36">
        <f t="shared" ref="R4:R18" si="0">F30/10000</f>
        <v>0.00541771907947078</v>
      </c>
    </row>
    <row r="5" spans="18:18">
      <c r="R5" s="36">
        <f t="shared" si="0"/>
        <v>0.0084787876</v>
      </c>
    </row>
    <row r="6" spans="18:18">
      <c r="R6" s="36">
        <f t="shared" si="0"/>
        <v>0.0070288086</v>
      </c>
    </row>
    <row r="7" spans="18:18">
      <c r="R7" s="36">
        <f t="shared" si="0"/>
        <v>0.00277248370427013</v>
      </c>
    </row>
    <row r="8" spans="18:18">
      <c r="R8" s="36">
        <f t="shared" si="0"/>
        <v>0.0003747541</v>
      </c>
    </row>
    <row r="9" spans="18:18">
      <c r="R9" s="36">
        <f t="shared" si="0"/>
        <v>0.00222897</v>
      </c>
    </row>
    <row r="10" spans="3:18">
      <c r="C10" s="2" t="s">
        <v>3</v>
      </c>
      <c r="D10" s="2" t="s">
        <v>197</v>
      </c>
      <c r="E10" s="3" t="s">
        <v>6</v>
      </c>
      <c r="F10" s="4" t="s">
        <v>7</v>
      </c>
      <c r="G10" s="5" t="s">
        <v>198</v>
      </c>
      <c r="H10" s="6" t="s">
        <v>75</v>
      </c>
      <c r="R10" s="36">
        <f t="shared" si="0"/>
        <v>0.019748766231</v>
      </c>
    </row>
    <row r="11" ht="108" spans="3:18">
      <c r="C11" s="7">
        <v>1</v>
      </c>
      <c r="D11" s="8" t="s">
        <v>13</v>
      </c>
      <c r="E11" s="8" t="s">
        <v>14</v>
      </c>
      <c r="F11" s="9" t="s">
        <v>15</v>
      </c>
      <c r="G11" s="10" t="s">
        <v>113</v>
      </c>
      <c r="H11" s="11">
        <v>50</v>
      </c>
      <c r="R11" s="36">
        <f t="shared" si="0"/>
        <v>0.0012329518</v>
      </c>
    </row>
    <row r="12" ht="108" spans="3:18">
      <c r="C12" s="7">
        <v>2</v>
      </c>
      <c r="D12" s="8"/>
      <c r="E12" s="8" t="s">
        <v>18</v>
      </c>
      <c r="F12" s="9" t="s">
        <v>15</v>
      </c>
      <c r="G12" s="10" t="s">
        <v>114</v>
      </c>
      <c r="H12" s="11">
        <v>50</v>
      </c>
      <c r="R12" s="36">
        <f t="shared" si="0"/>
        <v>0.00999843</v>
      </c>
    </row>
    <row r="13" ht="108" spans="3:18">
      <c r="C13" s="7">
        <v>3</v>
      </c>
      <c r="D13" s="8"/>
      <c r="E13" s="8" t="s">
        <v>19</v>
      </c>
      <c r="F13" s="9" t="s">
        <v>15</v>
      </c>
      <c r="G13" s="10" t="s">
        <v>115</v>
      </c>
      <c r="H13" s="11">
        <v>50</v>
      </c>
      <c r="R13" s="36">
        <f t="shared" si="0"/>
        <v>0</v>
      </c>
    </row>
    <row r="14" ht="108" spans="3:18">
      <c r="C14" s="7">
        <v>4</v>
      </c>
      <c r="D14" s="8"/>
      <c r="E14" s="8" t="s">
        <v>20</v>
      </c>
      <c r="F14" s="9" t="s">
        <v>15</v>
      </c>
      <c r="G14" s="10" t="s">
        <v>116</v>
      </c>
      <c r="H14" s="11">
        <v>50</v>
      </c>
      <c r="R14" s="36">
        <f t="shared" si="0"/>
        <v>0.0052429943</v>
      </c>
    </row>
    <row r="15" ht="96" spans="3:18">
      <c r="C15" s="7">
        <v>5</v>
      </c>
      <c r="D15" s="8" t="s">
        <v>25</v>
      </c>
      <c r="E15" s="8" t="s">
        <v>117</v>
      </c>
      <c r="F15" s="9" t="s">
        <v>15</v>
      </c>
      <c r="G15" s="10" t="s">
        <v>118</v>
      </c>
      <c r="H15" s="11">
        <v>50</v>
      </c>
      <c r="R15" s="36">
        <f t="shared" si="0"/>
        <v>0.0146660775</v>
      </c>
    </row>
    <row r="16" ht="96" spans="3:18">
      <c r="C16" s="7">
        <v>6</v>
      </c>
      <c r="D16" s="8" t="s">
        <v>33</v>
      </c>
      <c r="E16" s="8" t="s">
        <v>36</v>
      </c>
      <c r="F16" s="9" t="s">
        <v>15</v>
      </c>
      <c r="G16" s="10" t="s">
        <v>119</v>
      </c>
      <c r="H16" s="11">
        <v>50</v>
      </c>
      <c r="R16" s="36">
        <f t="shared" si="0"/>
        <v>0.0311870444</v>
      </c>
    </row>
    <row r="17" spans="3:18">
      <c r="C17" s="2" t="s">
        <v>199</v>
      </c>
      <c r="D17" s="2"/>
      <c r="E17" s="2"/>
      <c r="F17" s="2"/>
      <c r="G17" s="2"/>
      <c r="H17" s="12">
        <f>SUM(H11:H16)</f>
        <v>300</v>
      </c>
      <c r="R17" s="36">
        <f t="shared" si="0"/>
        <v>0.00814823</v>
      </c>
    </row>
    <row r="18" spans="18:18">
      <c r="R18" s="36">
        <f t="shared" si="0"/>
        <v>0.0020530973</v>
      </c>
    </row>
    <row r="21" spans="3:8">
      <c r="C21" s="2" t="s">
        <v>3</v>
      </c>
      <c r="D21" s="2" t="s">
        <v>197</v>
      </c>
      <c r="E21" s="3" t="s">
        <v>6</v>
      </c>
      <c r="F21" s="4" t="s">
        <v>7</v>
      </c>
      <c r="G21" s="13" t="s">
        <v>46</v>
      </c>
      <c r="H21" s="13" t="s">
        <v>75</v>
      </c>
    </row>
    <row r="22" ht="86.4" spans="3:8">
      <c r="C22" s="14">
        <v>1</v>
      </c>
      <c r="D22" s="15" t="s">
        <v>13</v>
      </c>
      <c r="E22" s="8" t="s">
        <v>19</v>
      </c>
      <c r="F22" s="8" t="s">
        <v>17</v>
      </c>
      <c r="G22" s="16" t="s">
        <v>47</v>
      </c>
      <c r="H22" s="17">
        <v>2000</v>
      </c>
    </row>
    <row r="23" ht="187.2" spans="3:8">
      <c r="C23" s="14">
        <v>2</v>
      </c>
      <c r="D23" s="15" t="s">
        <v>13</v>
      </c>
      <c r="E23" s="8" t="s">
        <v>16</v>
      </c>
      <c r="F23" s="8" t="s">
        <v>17</v>
      </c>
      <c r="G23" s="16" t="s">
        <v>48</v>
      </c>
      <c r="H23" s="17">
        <v>4000</v>
      </c>
    </row>
    <row r="24" ht="158.4" spans="3:8">
      <c r="C24" s="14">
        <v>3</v>
      </c>
      <c r="D24" s="8" t="s">
        <v>22</v>
      </c>
      <c r="E24" s="8" t="s">
        <v>24</v>
      </c>
      <c r="F24" s="8" t="s">
        <v>15</v>
      </c>
      <c r="G24" s="16" t="s">
        <v>49</v>
      </c>
      <c r="H24" s="17">
        <v>6000</v>
      </c>
    </row>
    <row r="25" ht="57.6" spans="3:8">
      <c r="C25" s="14">
        <v>4</v>
      </c>
      <c r="D25" s="8" t="s">
        <v>97</v>
      </c>
      <c r="E25" s="8" t="s">
        <v>32</v>
      </c>
      <c r="F25" s="8" t="s">
        <v>17</v>
      </c>
      <c r="G25" s="16" t="s">
        <v>50</v>
      </c>
      <c r="H25" s="17">
        <v>2000</v>
      </c>
    </row>
    <row r="28" ht="24" spans="1:7">
      <c r="A28" s="18" t="s">
        <v>3</v>
      </c>
      <c r="B28" s="18" t="s">
        <v>4</v>
      </c>
      <c r="C28" s="18" t="s">
        <v>6</v>
      </c>
      <c r="D28" s="19" t="s">
        <v>7</v>
      </c>
      <c r="E28" s="20" t="s">
        <v>123</v>
      </c>
      <c r="F28" s="20" t="s">
        <v>124</v>
      </c>
      <c r="G28" s="21" t="s">
        <v>75</v>
      </c>
    </row>
    <row r="29" ht="28.8" spans="1:7">
      <c r="A29" s="8">
        <v>1</v>
      </c>
      <c r="B29" s="8" t="s">
        <v>13</v>
      </c>
      <c r="C29" s="8" t="s">
        <v>14</v>
      </c>
      <c r="D29" s="8" t="s">
        <v>15</v>
      </c>
      <c r="E29" s="22" t="s">
        <v>200</v>
      </c>
      <c r="F29" s="23">
        <v>99.022294</v>
      </c>
      <c r="G29" s="23">
        <v>29.7066882</v>
      </c>
    </row>
    <row r="30" ht="28.8" spans="1:7">
      <c r="A30" s="8"/>
      <c r="B30" s="8"/>
      <c r="C30" s="8" t="s">
        <v>16</v>
      </c>
      <c r="D30" s="8" t="s">
        <v>17</v>
      </c>
      <c r="E30" s="22" t="s">
        <v>200</v>
      </c>
      <c r="F30" s="23">
        <v>54.1771907947078</v>
      </c>
      <c r="G30" s="23">
        <v>16.2531572384123</v>
      </c>
    </row>
    <row r="31" ht="24" spans="1:7">
      <c r="A31" s="8"/>
      <c r="B31" s="8"/>
      <c r="C31" s="8" t="s">
        <v>18</v>
      </c>
      <c r="D31" s="8" t="s">
        <v>15</v>
      </c>
      <c r="E31" s="22" t="s">
        <v>133</v>
      </c>
      <c r="F31" s="23">
        <v>84.787876</v>
      </c>
      <c r="G31" s="23">
        <v>25.4363628</v>
      </c>
    </row>
    <row r="32" ht="24" spans="1:7">
      <c r="A32" s="8"/>
      <c r="B32" s="8"/>
      <c r="C32" s="8" t="s">
        <v>19</v>
      </c>
      <c r="D32" s="8" t="s">
        <v>15</v>
      </c>
      <c r="E32" s="22" t="s">
        <v>200</v>
      </c>
      <c r="F32" s="23">
        <v>70.288086</v>
      </c>
      <c r="G32" s="23">
        <v>21.0864258</v>
      </c>
    </row>
    <row r="33" ht="24" spans="1:7">
      <c r="A33" s="8"/>
      <c r="B33" s="8"/>
      <c r="C33" s="8" t="s">
        <v>20</v>
      </c>
      <c r="D33" s="8" t="s">
        <v>15</v>
      </c>
      <c r="E33" s="22" t="s">
        <v>200</v>
      </c>
      <c r="F33" s="23">
        <v>27.7248370427013</v>
      </c>
      <c r="G33" s="23">
        <v>8.31745111281038</v>
      </c>
    </row>
    <row r="34" ht="28.8" spans="1:7">
      <c r="A34" s="8"/>
      <c r="B34" s="8"/>
      <c r="C34" s="8" t="s">
        <v>21</v>
      </c>
      <c r="D34" s="8" t="s">
        <v>17</v>
      </c>
      <c r="E34" s="22" t="s">
        <v>201</v>
      </c>
      <c r="F34" s="23">
        <v>3.747541</v>
      </c>
      <c r="G34" s="23">
        <v>3.43811100917431</v>
      </c>
    </row>
    <row r="35" ht="43.2" spans="1:7">
      <c r="A35" s="24">
        <v>2</v>
      </c>
      <c r="B35" s="8" t="s">
        <v>22</v>
      </c>
      <c r="C35" s="8" t="s">
        <v>87</v>
      </c>
      <c r="D35" s="8" t="s">
        <v>88</v>
      </c>
      <c r="E35" s="22" t="s">
        <v>202</v>
      </c>
      <c r="F35" s="23">
        <v>22.2897</v>
      </c>
      <c r="G35" s="23">
        <v>6.68691</v>
      </c>
    </row>
    <row r="36" ht="24" spans="1:7">
      <c r="A36" s="24"/>
      <c r="B36" s="8"/>
      <c r="C36" s="8" t="s">
        <v>24</v>
      </c>
      <c r="D36" s="8" t="s">
        <v>15</v>
      </c>
      <c r="E36" s="22" t="s">
        <v>200</v>
      </c>
      <c r="F36" s="23">
        <v>197.48766231</v>
      </c>
      <c r="G36" s="23">
        <v>30</v>
      </c>
    </row>
    <row r="37" ht="28.8" spans="1:7">
      <c r="A37" s="24">
        <v>3</v>
      </c>
      <c r="B37" s="8" t="s">
        <v>25</v>
      </c>
      <c r="C37" s="8" t="s">
        <v>26</v>
      </c>
      <c r="D37" s="8" t="s">
        <v>17</v>
      </c>
      <c r="E37" s="22" t="s">
        <v>203</v>
      </c>
      <c r="F37" s="23">
        <v>12.329518</v>
      </c>
      <c r="G37" s="23">
        <v>3.6988554</v>
      </c>
    </row>
    <row r="38" ht="28.8" spans="1:7">
      <c r="A38" s="24"/>
      <c r="B38" s="8"/>
      <c r="C38" s="8" t="s">
        <v>27</v>
      </c>
      <c r="D38" s="8" t="s">
        <v>17</v>
      </c>
      <c r="E38" s="22" t="s">
        <v>200</v>
      </c>
      <c r="F38" s="23">
        <v>99.9843</v>
      </c>
      <c r="G38" s="23">
        <v>29.99529</v>
      </c>
    </row>
    <row r="39" ht="43.2" spans="1:7">
      <c r="A39" s="24">
        <v>4</v>
      </c>
      <c r="B39" s="8" t="s">
        <v>28</v>
      </c>
      <c r="C39" s="8" t="s">
        <v>29</v>
      </c>
      <c r="D39" s="8" t="s">
        <v>92</v>
      </c>
      <c r="E39" s="22" t="s">
        <v>204</v>
      </c>
      <c r="F39" s="23">
        <v>0</v>
      </c>
      <c r="G39" s="23">
        <v>0</v>
      </c>
    </row>
    <row r="40" ht="28.8" spans="1:7">
      <c r="A40" s="24"/>
      <c r="B40" s="24"/>
      <c r="C40" s="8" t="s">
        <v>31</v>
      </c>
      <c r="D40" s="8" t="s">
        <v>15</v>
      </c>
      <c r="E40" s="22" t="s">
        <v>200</v>
      </c>
      <c r="F40" s="23">
        <v>52.429943</v>
      </c>
      <c r="G40" s="23">
        <v>15.7289829</v>
      </c>
    </row>
    <row r="41" ht="28.8" spans="1:7">
      <c r="A41" s="24">
        <v>5</v>
      </c>
      <c r="B41" s="8" t="s">
        <v>33</v>
      </c>
      <c r="C41" s="8" t="s">
        <v>34</v>
      </c>
      <c r="D41" s="8" t="s">
        <v>35</v>
      </c>
      <c r="E41" s="22" t="s">
        <v>200</v>
      </c>
      <c r="F41" s="23">
        <v>146.660775</v>
      </c>
      <c r="G41" s="23">
        <v>30</v>
      </c>
    </row>
    <row r="42" ht="24" spans="1:7">
      <c r="A42" s="24"/>
      <c r="B42" s="24"/>
      <c r="C42" s="8" t="s">
        <v>36</v>
      </c>
      <c r="D42" s="8" t="s">
        <v>15</v>
      </c>
      <c r="E42" s="22" t="s">
        <v>200</v>
      </c>
      <c r="F42" s="23">
        <v>311.870444</v>
      </c>
      <c r="G42" s="23">
        <v>30</v>
      </c>
    </row>
    <row r="43" ht="28.8" spans="1:7">
      <c r="A43" s="24">
        <v>6</v>
      </c>
      <c r="B43" s="8" t="s">
        <v>37</v>
      </c>
      <c r="C43" s="8" t="s">
        <v>38</v>
      </c>
      <c r="D43" s="8" t="s">
        <v>15</v>
      </c>
      <c r="E43" s="22" t="s">
        <v>205</v>
      </c>
      <c r="F43" s="23">
        <v>81.4823</v>
      </c>
      <c r="G43" s="23">
        <v>24.44469</v>
      </c>
    </row>
    <row r="44" ht="28.8" spans="1:7">
      <c r="A44" s="24">
        <v>7</v>
      </c>
      <c r="B44" s="8" t="s">
        <v>97</v>
      </c>
      <c r="C44" s="8" t="s">
        <v>32</v>
      </c>
      <c r="D44" s="8" t="s">
        <v>17</v>
      </c>
      <c r="E44" s="22" t="s">
        <v>200</v>
      </c>
      <c r="F44" s="23">
        <v>20.530973</v>
      </c>
      <c r="G44" s="23">
        <v>6.1592919</v>
      </c>
    </row>
    <row r="45" spans="1:7">
      <c r="A45" s="12" t="s">
        <v>199</v>
      </c>
      <c r="B45" s="12"/>
      <c r="C45" s="12"/>
      <c r="D45" s="12"/>
      <c r="E45" s="12"/>
      <c r="F45" s="12">
        <f>SUM(F29:F44)</f>
        <v>1284.81344014741</v>
      </c>
      <c r="G45" s="12">
        <f>SUM(G29:G44)</f>
        <v>280.952216360397</v>
      </c>
    </row>
    <row r="49" ht="24" spans="1:7">
      <c r="A49" s="18" t="s">
        <v>3</v>
      </c>
      <c r="B49" s="18" t="s">
        <v>4</v>
      </c>
      <c r="C49" s="18" t="s">
        <v>6</v>
      </c>
      <c r="D49" s="19" t="s">
        <v>7</v>
      </c>
      <c r="E49" s="20" t="s">
        <v>123</v>
      </c>
      <c r="F49" s="20" t="s">
        <v>124</v>
      </c>
      <c r="G49" s="21" t="s">
        <v>75</v>
      </c>
    </row>
    <row r="50" ht="36" spans="1:7">
      <c r="A50" s="24">
        <v>1</v>
      </c>
      <c r="B50" s="25" t="s">
        <v>13</v>
      </c>
      <c r="C50" s="25" t="s">
        <v>14</v>
      </c>
      <c r="D50" s="25" t="s">
        <v>15</v>
      </c>
      <c r="E50" s="22" t="s">
        <v>206</v>
      </c>
      <c r="F50" s="25">
        <v>43.7197</v>
      </c>
      <c r="G50" s="23">
        <v>13.1159</v>
      </c>
    </row>
    <row r="51" ht="36" spans="1:7">
      <c r="A51" s="24">
        <v>2</v>
      </c>
      <c r="B51" s="25"/>
      <c r="C51" s="25" t="s">
        <v>18</v>
      </c>
      <c r="D51" s="25" t="s">
        <v>15</v>
      </c>
      <c r="E51" s="22" t="s">
        <v>206</v>
      </c>
      <c r="F51" s="25">
        <v>10.5</v>
      </c>
      <c r="G51" s="23">
        <v>3.15</v>
      </c>
    </row>
    <row r="52" ht="36" spans="1:7">
      <c r="A52" s="24">
        <v>3</v>
      </c>
      <c r="B52" s="25"/>
      <c r="C52" s="25" t="s">
        <v>19</v>
      </c>
      <c r="D52" s="25" t="s">
        <v>15</v>
      </c>
      <c r="E52" s="22" t="s">
        <v>206</v>
      </c>
      <c r="F52" s="25">
        <v>7.533696</v>
      </c>
      <c r="G52" s="23">
        <v>2.2601088</v>
      </c>
    </row>
    <row r="53" ht="36" spans="1:7">
      <c r="A53" s="24">
        <v>4</v>
      </c>
      <c r="B53" s="25" t="s">
        <v>25</v>
      </c>
      <c r="C53" s="25" t="s">
        <v>27</v>
      </c>
      <c r="D53" s="25" t="s">
        <v>17</v>
      </c>
      <c r="E53" s="22" t="s">
        <v>206</v>
      </c>
      <c r="F53" s="26">
        <v>12.6696</v>
      </c>
      <c r="G53" s="23">
        <v>3.80088</v>
      </c>
    </row>
    <row r="54" ht="36" spans="1:7">
      <c r="A54" s="24">
        <v>5</v>
      </c>
      <c r="B54" s="25" t="s">
        <v>28</v>
      </c>
      <c r="C54" s="25" t="s">
        <v>31</v>
      </c>
      <c r="D54" s="25" t="s">
        <v>15</v>
      </c>
      <c r="E54" s="22" t="s">
        <v>206</v>
      </c>
      <c r="F54" s="26">
        <v>4.2674</v>
      </c>
      <c r="G54" s="23">
        <v>1.28022</v>
      </c>
    </row>
    <row r="55" spans="1:7">
      <c r="A55" s="27" t="s">
        <v>199</v>
      </c>
      <c r="B55" s="28"/>
      <c r="C55" s="28"/>
      <c r="D55" s="28"/>
      <c r="E55" s="29"/>
      <c r="F55" s="30">
        <f>SUM(F50:F54)</f>
        <v>78.690396</v>
      </c>
      <c r="G55" s="30">
        <f>SUM(G50:G54)</f>
        <v>23.6071088</v>
      </c>
    </row>
    <row r="59" ht="24" spans="1:8">
      <c r="A59" s="18" t="s">
        <v>3</v>
      </c>
      <c r="B59" s="18" t="s">
        <v>4</v>
      </c>
      <c r="C59" s="18" t="s">
        <v>6</v>
      </c>
      <c r="D59" s="19" t="s">
        <v>7</v>
      </c>
      <c r="E59" s="20" t="s">
        <v>207</v>
      </c>
      <c r="F59" s="21" t="s">
        <v>74</v>
      </c>
      <c r="H59"/>
    </row>
    <row r="60" ht="48" spans="1:8">
      <c r="A60" s="31">
        <v>1</v>
      </c>
      <c r="B60" s="32" t="s">
        <v>13</v>
      </c>
      <c r="C60" s="24" t="s">
        <v>14</v>
      </c>
      <c r="D60" s="8" t="s">
        <v>15</v>
      </c>
      <c r="E60" s="33" t="s">
        <v>208</v>
      </c>
      <c r="F60" s="23">
        <v>2933.11800000002</v>
      </c>
      <c r="G60" s="34">
        <f>F60/10000</f>
        <v>0.293311800000002</v>
      </c>
      <c r="H60"/>
    </row>
    <row r="61" ht="36" spans="1:8">
      <c r="A61" s="31">
        <v>2</v>
      </c>
      <c r="B61" s="35"/>
      <c r="C61" s="24" t="s">
        <v>16</v>
      </c>
      <c r="D61" s="8" t="s">
        <v>17</v>
      </c>
      <c r="E61" s="33" t="s">
        <v>209</v>
      </c>
      <c r="F61" s="23">
        <v>137468.427615877</v>
      </c>
      <c r="G61" s="34">
        <f t="shared" ref="G61:G73" si="1">F61/10000</f>
        <v>13.7468427615877</v>
      </c>
      <c r="H61"/>
    </row>
    <row r="62" ht="48" spans="1:8">
      <c r="A62" s="31">
        <v>3</v>
      </c>
      <c r="B62" s="35"/>
      <c r="C62" s="24" t="s">
        <v>18</v>
      </c>
      <c r="D62" s="8" t="s">
        <v>15</v>
      </c>
      <c r="E62" s="33" t="s">
        <v>210</v>
      </c>
      <c r="F62" s="23">
        <v>45636.372</v>
      </c>
      <c r="G62" s="34">
        <f t="shared" si="1"/>
        <v>4.5636372</v>
      </c>
      <c r="H62"/>
    </row>
    <row r="63" ht="72" spans="1:8">
      <c r="A63" s="31">
        <v>4</v>
      </c>
      <c r="B63" s="35"/>
      <c r="C63" s="24" t="s">
        <v>19</v>
      </c>
      <c r="D63" s="8" t="s">
        <v>15</v>
      </c>
      <c r="E63" s="33" t="s">
        <v>211</v>
      </c>
      <c r="F63" s="23">
        <v>89135.742</v>
      </c>
      <c r="G63" s="34">
        <f t="shared" si="1"/>
        <v>8.9135742</v>
      </c>
      <c r="H63"/>
    </row>
    <row r="64" ht="60" spans="1:8">
      <c r="A64" s="31">
        <v>5</v>
      </c>
      <c r="B64" s="35"/>
      <c r="C64" s="24" t="s">
        <v>20</v>
      </c>
      <c r="D64" s="8" t="s">
        <v>15</v>
      </c>
      <c r="E64" s="33" t="s">
        <v>212</v>
      </c>
      <c r="F64" s="23">
        <v>119653.978871896</v>
      </c>
      <c r="G64" s="34">
        <f t="shared" si="1"/>
        <v>11.9653978871896</v>
      </c>
      <c r="H64"/>
    </row>
    <row r="65" ht="60" spans="1:8">
      <c r="A65" s="31">
        <v>6</v>
      </c>
      <c r="B65" s="37"/>
      <c r="C65" s="24" t="s">
        <v>21</v>
      </c>
      <c r="D65" s="8" t="s">
        <v>17</v>
      </c>
      <c r="E65" s="33" t="s">
        <v>213</v>
      </c>
      <c r="F65" s="23">
        <v>7618.8899082569</v>
      </c>
      <c r="G65" s="34">
        <f t="shared" si="1"/>
        <v>0.76188899082569</v>
      </c>
      <c r="H65"/>
    </row>
    <row r="66" ht="72" spans="1:8">
      <c r="A66" s="31">
        <v>7</v>
      </c>
      <c r="B66" s="32" t="s">
        <v>22</v>
      </c>
      <c r="C66" s="24" t="s">
        <v>87</v>
      </c>
      <c r="D66" s="8" t="s">
        <v>88</v>
      </c>
      <c r="E66" s="33" t="s">
        <v>214</v>
      </c>
      <c r="F66" s="23">
        <v>10186.43</v>
      </c>
      <c r="G66" s="34">
        <f t="shared" si="1"/>
        <v>1.018643</v>
      </c>
      <c r="H66"/>
    </row>
    <row r="67" ht="36" spans="1:8">
      <c r="A67" s="31">
        <v>8</v>
      </c>
      <c r="B67" s="32" t="s">
        <v>25</v>
      </c>
      <c r="C67" s="24" t="s">
        <v>26</v>
      </c>
      <c r="D67" s="8" t="s">
        <v>17</v>
      </c>
      <c r="E67" s="33" t="s">
        <v>215</v>
      </c>
      <c r="F67" s="23">
        <v>2109.736</v>
      </c>
      <c r="G67" s="34">
        <f t="shared" si="1"/>
        <v>0.2109736</v>
      </c>
      <c r="H67"/>
    </row>
    <row r="68" ht="28.8" spans="1:8">
      <c r="A68" s="31">
        <v>9</v>
      </c>
      <c r="B68" s="37"/>
      <c r="C68" s="24" t="s">
        <v>27</v>
      </c>
      <c r="D68" s="8" t="s">
        <v>17</v>
      </c>
      <c r="E68" s="33" t="s">
        <v>216</v>
      </c>
      <c r="F68" s="23">
        <v>47.0999999999767</v>
      </c>
      <c r="G68" s="34">
        <f t="shared" si="1"/>
        <v>0.00470999999999767</v>
      </c>
      <c r="H68"/>
    </row>
    <row r="69" ht="43.2" spans="1:8">
      <c r="A69" s="31">
        <v>10</v>
      </c>
      <c r="B69" s="32" t="s">
        <v>28</v>
      </c>
      <c r="C69" s="24" t="s">
        <v>29</v>
      </c>
      <c r="D69" s="8" t="s">
        <v>92</v>
      </c>
      <c r="E69" s="33" t="s">
        <v>217</v>
      </c>
      <c r="F69" s="23">
        <v>73977.6</v>
      </c>
      <c r="G69" s="34">
        <f t="shared" si="1"/>
        <v>7.39776</v>
      </c>
      <c r="H69"/>
    </row>
    <row r="70" ht="36" spans="1:8">
      <c r="A70" s="31">
        <v>11</v>
      </c>
      <c r="B70" s="38"/>
      <c r="C70" s="24" t="s">
        <v>31</v>
      </c>
      <c r="D70" s="8" t="s">
        <v>15</v>
      </c>
      <c r="E70" s="33" t="s">
        <v>218</v>
      </c>
      <c r="F70" s="23">
        <v>142710.171</v>
      </c>
      <c r="G70" s="34">
        <f t="shared" si="1"/>
        <v>14.2710171</v>
      </c>
      <c r="H70"/>
    </row>
    <row r="71" ht="48" spans="1:8">
      <c r="A71" s="31">
        <v>12</v>
      </c>
      <c r="B71" s="8" t="s">
        <v>37</v>
      </c>
      <c r="C71" s="24" t="s">
        <v>38</v>
      </c>
      <c r="D71" s="8" t="s">
        <v>15</v>
      </c>
      <c r="E71" s="33" t="s">
        <v>219</v>
      </c>
      <c r="F71" s="23">
        <v>55553.1</v>
      </c>
      <c r="G71" s="34">
        <f t="shared" si="1"/>
        <v>5.55531</v>
      </c>
      <c r="H71"/>
    </row>
    <row r="72" ht="28.8" spans="1:8">
      <c r="A72" s="31">
        <v>13</v>
      </c>
      <c r="B72" s="8" t="s">
        <v>97</v>
      </c>
      <c r="C72" s="24" t="s">
        <v>32</v>
      </c>
      <c r="D72" s="8" t="s">
        <v>17</v>
      </c>
      <c r="E72" s="23" t="s">
        <v>220</v>
      </c>
      <c r="F72" s="23">
        <v>1767.081</v>
      </c>
      <c r="G72" s="34">
        <f t="shared" si="1"/>
        <v>0.1767081</v>
      </c>
      <c r="H72"/>
    </row>
    <row r="73" spans="1:7">
      <c r="A73" s="31">
        <v>14</v>
      </c>
      <c r="B73" s="28"/>
      <c r="C73" s="28"/>
      <c r="D73" s="28"/>
      <c r="E73" s="29"/>
      <c r="F73" s="34">
        <f>SUM(F60:F72)</f>
        <v>688797.74639603</v>
      </c>
      <c r="G73" s="34">
        <f t="shared" si="1"/>
        <v>68.879774639603</v>
      </c>
    </row>
    <row r="77" spans="1:8">
      <c r="A77" t="s">
        <v>3</v>
      </c>
      <c r="B77" t="s">
        <v>4</v>
      </c>
      <c r="C77" s="1" t="s">
        <v>6</v>
      </c>
      <c r="D77" s="1" t="s">
        <v>7</v>
      </c>
      <c r="E77" t="s">
        <v>189</v>
      </c>
      <c r="F77"/>
      <c r="G77"/>
      <c r="H77"/>
    </row>
    <row r="78" spans="1:8">
      <c r="A78">
        <v>1</v>
      </c>
      <c r="B78" s="1" t="s">
        <v>13</v>
      </c>
      <c r="C78" s="1" t="s">
        <v>14</v>
      </c>
      <c r="D78" s="1" t="s">
        <v>15</v>
      </c>
      <c r="E78" s="36">
        <v>72.2592517606796</v>
      </c>
      <c r="F78">
        <f>E78/10000</f>
        <v>0.00722592517606796</v>
      </c>
      <c r="G78"/>
      <c r="H78"/>
    </row>
    <row r="79" spans="1:8">
      <c r="A79">
        <v>2</v>
      </c>
      <c r="B79" s="1"/>
      <c r="C79" s="1" t="s">
        <v>16</v>
      </c>
      <c r="D79" s="1" t="s">
        <v>17</v>
      </c>
      <c r="E79" s="36">
        <v>7.01758143447282</v>
      </c>
      <c r="F79">
        <f t="shared" ref="F79:F95" si="2">E79/10000</f>
        <v>0.000701758143447282</v>
      </c>
      <c r="G79"/>
      <c r="H79"/>
    </row>
    <row r="80" spans="1:8">
      <c r="A80">
        <v>3</v>
      </c>
      <c r="B80" s="1"/>
      <c r="C80" s="1" t="s">
        <v>18</v>
      </c>
      <c r="D80" s="1" t="s">
        <v>15</v>
      </c>
      <c r="E80" s="36">
        <v>62.0461921342833</v>
      </c>
      <c r="F80">
        <f t="shared" si="2"/>
        <v>0.00620461921342833</v>
      </c>
      <c r="G80"/>
      <c r="H80"/>
    </row>
    <row r="81" spans="1:8">
      <c r="A81">
        <v>4</v>
      </c>
      <c r="B81" s="1"/>
      <c r="C81" s="1" t="s">
        <v>19</v>
      </c>
      <c r="D81" s="1" t="s">
        <v>15</v>
      </c>
      <c r="E81" s="36">
        <v>76.7782848281587</v>
      </c>
      <c r="F81">
        <f t="shared" si="2"/>
        <v>0.00767782848281587</v>
      </c>
      <c r="G81"/>
      <c r="H81"/>
    </row>
    <row r="82" spans="1:8">
      <c r="A82">
        <v>5</v>
      </c>
      <c r="B82" s="1"/>
      <c r="C82" s="1" t="s">
        <v>20</v>
      </c>
      <c r="D82" s="1" t="s">
        <v>15</v>
      </c>
      <c r="E82" s="36">
        <v>53.5049444685709</v>
      </c>
      <c r="F82">
        <f t="shared" si="2"/>
        <v>0.00535049444685709</v>
      </c>
      <c r="G82"/>
      <c r="H82"/>
    </row>
    <row r="83" spans="1:8">
      <c r="A83">
        <v>6</v>
      </c>
      <c r="B83" s="1"/>
      <c r="C83" s="1" t="s">
        <v>21</v>
      </c>
      <c r="D83" s="1" t="s">
        <v>17</v>
      </c>
      <c r="E83" s="36">
        <v>1.44880781389608</v>
      </c>
      <c r="F83">
        <f t="shared" si="2"/>
        <v>0.000144880781389608</v>
      </c>
      <c r="G83"/>
      <c r="H83"/>
    </row>
    <row r="84" spans="1:8">
      <c r="A84">
        <v>7</v>
      </c>
      <c r="B84" s="1" t="s">
        <v>22</v>
      </c>
      <c r="C84" s="1" t="s">
        <v>87</v>
      </c>
      <c r="D84" s="1" t="s">
        <v>88</v>
      </c>
      <c r="E84" s="36">
        <v>2.81784021311939</v>
      </c>
      <c r="F84">
        <f t="shared" si="2"/>
        <v>0.000281784021311939</v>
      </c>
      <c r="G84"/>
      <c r="H84"/>
    </row>
    <row r="85" spans="1:8">
      <c r="A85">
        <v>8</v>
      </c>
      <c r="B85" s="1"/>
      <c r="C85" s="1" t="s">
        <v>24</v>
      </c>
      <c r="D85" s="1" t="s">
        <v>15</v>
      </c>
      <c r="E85" s="36">
        <v>12.894731725334</v>
      </c>
      <c r="F85">
        <f t="shared" si="2"/>
        <v>0.0012894731725334</v>
      </c>
      <c r="G85"/>
      <c r="H85"/>
    </row>
    <row r="86" spans="1:8">
      <c r="A86">
        <v>9</v>
      </c>
      <c r="B86" s="1" t="s">
        <v>25</v>
      </c>
      <c r="C86" s="1" t="s">
        <v>26</v>
      </c>
      <c r="D86" s="1" t="s">
        <v>17</v>
      </c>
      <c r="E86" s="36">
        <v>1.55868457757526</v>
      </c>
      <c r="F86">
        <f t="shared" si="2"/>
        <v>0.000155868457757526</v>
      </c>
      <c r="G86"/>
      <c r="H86"/>
    </row>
    <row r="87" spans="1:8">
      <c r="A87">
        <v>10</v>
      </c>
      <c r="B87" s="1"/>
      <c r="C87" s="1" t="s">
        <v>27</v>
      </c>
      <c r="D87" s="1" t="s">
        <v>17</v>
      </c>
      <c r="E87" s="36">
        <v>14.2415864540452</v>
      </c>
      <c r="F87">
        <f t="shared" si="2"/>
        <v>0.00142415864540452</v>
      </c>
      <c r="G87"/>
      <c r="H87"/>
    </row>
    <row r="88" spans="1:8">
      <c r="A88">
        <v>11</v>
      </c>
      <c r="B88" s="1"/>
      <c r="C88" s="1" t="s">
        <v>117</v>
      </c>
      <c r="D88" s="1" t="s">
        <v>15</v>
      </c>
      <c r="E88" s="36">
        <v>50</v>
      </c>
      <c r="F88">
        <f t="shared" si="2"/>
        <v>0.005</v>
      </c>
      <c r="G88"/>
      <c r="H88"/>
    </row>
    <row r="89" spans="1:8">
      <c r="A89">
        <v>12</v>
      </c>
      <c r="B89" s="1" t="s">
        <v>28</v>
      </c>
      <c r="C89" s="1" t="s">
        <v>29</v>
      </c>
      <c r="D89" s="1" t="s">
        <v>92</v>
      </c>
      <c r="E89" s="36">
        <v>0</v>
      </c>
      <c r="F89">
        <f t="shared" si="2"/>
        <v>0</v>
      </c>
      <c r="G89"/>
      <c r="H89"/>
    </row>
    <row r="90" spans="1:8">
      <c r="A90">
        <v>13</v>
      </c>
      <c r="B90" s="1"/>
      <c r="C90" s="1" t="s">
        <v>31</v>
      </c>
      <c r="D90" s="1" t="s">
        <v>15</v>
      </c>
      <c r="E90" s="36">
        <v>7.16761791690436</v>
      </c>
      <c r="F90">
        <f t="shared" si="2"/>
        <v>0.000716761791690436</v>
      </c>
      <c r="G90"/>
      <c r="H90"/>
    </row>
    <row r="91" spans="1:8">
      <c r="A91">
        <v>14</v>
      </c>
      <c r="B91" s="1" t="s">
        <v>33</v>
      </c>
      <c r="C91" s="1" t="s">
        <v>34</v>
      </c>
      <c r="D91" s="1" t="s">
        <v>35</v>
      </c>
      <c r="E91" s="36">
        <v>12.6418938483667</v>
      </c>
      <c r="F91">
        <f t="shared" si="2"/>
        <v>0.00126418938483667</v>
      </c>
      <c r="G91"/>
      <c r="H91"/>
    </row>
    <row r="92" spans="1:8">
      <c r="A92">
        <v>15</v>
      </c>
      <c r="B92" s="1"/>
      <c r="C92" s="1" t="s">
        <v>36</v>
      </c>
      <c r="D92" s="1" t="s">
        <v>15</v>
      </c>
      <c r="E92" s="36">
        <v>62.6418938483667</v>
      </c>
      <c r="F92">
        <f t="shared" si="2"/>
        <v>0.00626418938483667</v>
      </c>
      <c r="G92"/>
      <c r="H92"/>
    </row>
    <row r="93" spans="1:8">
      <c r="A93">
        <v>16</v>
      </c>
      <c r="B93" t="s">
        <v>37</v>
      </c>
      <c r="C93" s="1" t="s">
        <v>38</v>
      </c>
      <c r="D93" s="1" t="s">
        <v>15</v>
      </c>
      <c r="E93" s="36">
        <v>10.3009058712077</v>
      </c>
      <c r="F93">
        <f t="shared" si="2"/>
        <v>0.00103009058712077</v>
      </c>
      <c r="G93"/>
      <c r="H93"/>
    </row>
    <row r="94" spans="1:8">
      <c r="A94">
        <v>17</v>
      </c>
      <c r="B94" t="s">
        <v>97</v>
      </c>
      <c r="C94" s="1" t="s">
        <v>32</v>
      </c>
      <c r="D94" s="1" t="s">
        <v>17</v>
      </c>
      <c r="E94" s="36">
        <v>2.67978310501927</v>
      </c>
      <c r="F94">
        <f t="shared" si="2"/>
        <v>0.000267978310501927</v>
      </c>
      <c r="G94"/>
      <c r="H94"/>
    </row>
    <row r="95" spans="1:8">
      <c r="A95" s="1" t="s">
        <v>39</v>
      </c>
      <c r="B95" s="1"/>
      <c r="E95">
        <v>450</v>
      </c>
      <c r="F95">
        <f t="shared" si="2"/>
        <v>0.045</v>
      </c>
      <c r="G95"/>
      <c r="H95"/>
    </row>
    <row r="96" spans="6:8">
      <c r="F96"/>
      <c r="G96"/>
      <c r="H96"/>
    </row>
  </sheetData>
  <mergeCells count="24">
    <mergeCell ref="C17:G17"/>
    <mergeCell ref="A45:E45"/>
    <mergeCell ref="A55:E55"/>
    <mergeCell ref="A95:D95"/>
    <mergeCell ref="A29:A34"/>
    <mergeCell ref="A35:A36"/>
    <mergeCell ref="A37:A38"/>
    <mergeCell ref="A39:A40"/>
    <mergeCell ref="A41:A42"/>
    <mergeCell ref="B29:B34"/>
    <mergeCell ref="B35:B36"/>
    <mergeCell ref="B37:B38"/>
    <mergeCell ref="B39:B40"/>
    <mergeCell ref="B41:B42"/>
    <mergeCell ref="B50:B52"/>
    <mergeCell ref="B60:B65"/>
    <mergeCell ref="B67:B68"/>
    <mergeCell ref="B69:B70"/>
    <mergeCell ref="B78:B83"/>
    <mergeCell ref="B84:B85"/>
    <mergeCell ref="B86:B88"/>
    <mergeCell ref="B89:B90"/>
    <mergeCell ref="B91:B92"/>
    <mergeCell ref="D11:D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申报情况汇总表</vt:lpstr>
      <vt:lpstr>审核情况汇总表</vt:lpstr>
      <vt:lpstr>审核情况汇总表1</vt:lpstr>
      <vt:lpstr>专项拟安排表</vt:lpstr>
      <vt:lpstr>专项拟安排表 (元)</vt:lpstr>
      <vt:lpstr>专项拟安排表 (2)</vt:lpstr>
      <vt:lpstr>附件1-资金拟安排表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Administrator</cp:lastModifiedBy>
  <dcterms:created xsi:type="dcterms:W3CDTF">2024-11-22T03:00:00Z</dcterms:created>
  <dcterms:modified xsi:type="dcterms:W3CDTF">2024-12-06T11:26:38Z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1B62DA7C55E44DA2871A2C00B41F49F0_13</vt:lpwstr>
  </property>
  <property fmtid="{D5CDD505-2E9C-101B-9397-08002B2CF9AE}" pid="3" name="KSOProductBuildVer">
    <vt:lpwstr>2052-12.1.0.18912</vt:lpwstr>
  </property>
  <property fmtid="{D5CDD505-2E9C-101B-9397-08002B2CF9AE}" pid="4" name="KSOReadingLayout">
    <vt:bool>true</vt:bool>
  </property>
</Properties>
</file>